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ฝ่ายบัญชี\ACD-MG\SEC&amp;SET\2025\Q4\"/>
    </mc:Choice>
  </mc:AlternateContent>
  <xr:revisionPtr revIDLastSave="0" documentId="13_ncr:1_{1D9B8408-FED1-48ED-B452-48099F3B6339}" xr6:coauthVersionLast="47" xr6:coauthVersionMax="47" xr10:uidLastSave="{00000000-0000-0000-0000-000000000000}"/>
  <bookViews>
    <workbookView xWindow="28680" yWindow="-120" windowWidth="24240" windowHeight="13020" tabRatio="757" xr2:uid="{AF9C5171-258E-482E-BD1C-CE0BB7E56611}"/>
  </bookViews>
  <sheets>
    <sheet name="SFP 8-9" sheetId="5" r:id="rId1"/>
    <sheet name="SI 10" sheetId="14" r:id="rId2"/>
    <sheet name="SCE(Conso)  67_11" sheetId="24" r:id="rId3"/>
    <sheet name="SCE(Conso)  68_12" sheetId="27" r:id="rId4"/>
    <sheet name="SCE_13" sheetId="21" r:id="rId5"/>
    <sheet name="SCE_14" sheetId="28" r:id="rId6"/>
    <sheet name="SCF" sheetId="25" r:id="rId7"/>
  </sheets>
  <definedNames>
    <definedName name="_xlnm.Print_Area" localSheetId="2">'SCE(Conso)  67_11'!$A$1:$AA$33</definedName>
    <definedName name="_xlnm.Print_Area" localSheetId="3">'SCE(Conso)  68_12'!$A$1:$AC$28</definedName>
    <definedName name="_xlnm.Print_Area" localSheetId="4">SCE_13!$A$1:$N$28</definedName>
    <definedName name="_xlnm.Print_Area" localSheetId="5">SCE_14!$A$1:$P$26</definedName>
    <definedName name="_xlnm.Print_Area" localSheetId="6">SCF!$A$1:$H$94</definedName>
    <definedName name="_xlnm.Print_Area" localSheetId="0">'SFP 8-9'!$A$1:$J$83</definedName>
    <definedName name="_xlnm.Print_Area" localSheetId="1">'SI 10'!$A$1:$I$53</definedName>
    <definedName name="_xlnm.Print_Titles" localSheetId="6">SCF!$1:$7</definedName>
    <definedName name="_xlnm.Print_Titles" localSheetId="1">'SI 10'!$1:$6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1" i="25" l="1"/>
  <c r="C49" i="14" l="1"/>
  <c r="AA24" i="27" l="1"/>
  <c r="F20" i="25" l="1"/>
  <c r="L21" i="28"/>
  <c r="O26" i="27" l="1"/>
  <c r="C12" i="14"/>
  <c r="N21" i="28" l="1"/>
  <c r="H73" i="5" l="1"/>
  <c r="J76" i="5" l="1"/>
  <c r="N22" i="28" l="1"/>
  <c r="L25" i="28" l="1"/>
  <c r="N24" i="21" l="1"/>
  <c r="H26" i="21"/>
  <c r="L24" i="28"/>
  <c r="I12" i="14" l="1"/>
  <c r="G12" i="14"/>
  <c r="P12" i="28" l="1"/>
  <c r="H22" i="28"/>
  <c r="H17" i="28"/>
  <c r="P25" i="28"/>
  <c r="J22" i="28"/>
  <c r="F22" i="28"/>
  <c r="D22" i="28"/>
  <c r="N17" i="28"/>
  <c r="L17" i="28"/>
  <c r="J17" i="28"/>
  <c r="F17" i="28"/>
  <c r="D17" i="28"/>
  <c r="P16" i="28"/>
  <c r="K24" i="27"/>
  <c r="K19" i="27"/>
  <c r="K28" i="27" l="1"/>
  <c r="H26" i="28"/>
  <c r="F26" i="28"/>
  <c r="H70" i="5" s="1"/>
  <c r="J26" i="28"/>
  <c r="H76" i="5" s="1"/>
  <c r="P17" i="28"/>
  <c r="D26" i="28"/>
  <c r="I31" i="14" l="1"/>
  <c r="G31" i="14"/>
  <c r="G37" i="14"/>
  <c r="E37" i="14"/>
  <c r="P21" i="28" l="1"/>
  <c r="N26" i="28"/>
  <c r="H78" i="5" s="1"/>
  <c r="B80" i="25"/>
  <c r="F80" i="25"/>
  <c r="D78" i="25" l="1"/>
  <c r="Y27" i="24"/>
  <c r="M27" i="24"/>
  <c r="W27" i="27"/>
  <c r="Y27" i="27" s="1"/>
  <c r="AC27" i="27" s="1"/>
  <c r="W26" i="27"/>
  <c r="Y26" i="27" s="1"/>
  <c r="AC26" i="27" s="1"/>
  <c r="Q24" i="27"/>
  <c r="M24" i="27"/>
  <c r="I24" i="27"/>
  <c r="G24" i="27"/>
  <c r="E24" i="27"/>
  <c r="C24" i="27"/>
  <c r="U24" i="27"/>
  <c r="W23" i="27"/>
  <c r="Y23" i="27" s="1"/>
  <c r="W22" i="27"/>
  <c r="AA19" i="27"/>
  <c r="U19" i="27"/>
  <c r="S19" i="27"/>
  <c r="Q19" i="27"/>
  <c r="O19" i="27"/>
  <c r="M19" i="27"/>
  <c r="I19" i="27"/>
  <c r="G19" i="27"/>
  <c r="E19" i="27"/>
  <c r="C19" i="27"/>
  <c r="W18" i="27"/>
  <c r="W19" i="27" s="1"/>
  <c r="W14" i="27"/>
  <c r="N12" i="21"/>
  <c r="M28" i="27" l="1"/>
  <c r="D76" i="5" s="1"/>
  <c r="I28" i="27"/>
  <c r="G28" i="27"/>
  <c r="C28" i="27"/>
  <c r="E28" i="27"/>
  <c r="U28" i="27"/>
  <c r="AA28" i="27"/>
  <c r="D80" i="5" s="1"/>
  <c r="Q28" i="27"/>
  <c r="W24" i="27"/>
  <c r="W28" i="27" s="1"/>
  <c r="D78" i="5" s="1"/>
  <c r="Y18" i="27"/>
  <c r="S24" i="27"/>
  <c r="S28" i="27" s="1"/>
  <c r="Y14" i="27"/>
  <c r="AC14" i="27" l="1"/>
  <c r="AC18" i="27"/>
  <c r="AC19" i="27" s="1"/>
  <c r="Y19" i="27"/>
  <c r="I37" i="14" l="1"/>
  <c r="L21" i="21" s="1"/>
  <c r="S28" i="24" l="1"/>
  <c r="B78" i="25"/>
  <c r="B11" i="25"/>
  <c r="B12" i="25"/>
  <c r="B75" i="25"/>
  <c r="D34" i="5"/>
  <c r="H34" i="5"/>
  <c r="D53" i="5"/>
  <c r="F11" i="25" l="1"/>
  <c r="F12" i="25"/>
  <c r="S24" i="24" l="1"/>
  <c r="C37" i="14" l="1"/>
  <c r="Y19" i="24" l="1"/>
  <c r="U18" i="24"/>
  <c r="W18" i="24" s="1"/>
  <c r="S19" i="24"/>
  <c r="Q19" i="24"/>
  <c r="O19" i="24"/>
  <c r="M19" i="24"/>
  <c r="K19" i="24"/>
  <c r="K33" i="24" s="1"/>
  <c r="I19" i="24"/>
  <c r="G19" i="24"/>
  <c r="E19" i="24"/>
  <c r="C19" i="24"/>
  <c r="W19" i="24" l="1"/>
  <c r="U19" i="24"/>
  <c r="AA18" i="24"/>
  <c r="S32" i="24"/>
  <c r="U32" i="24" s="1"/>
  <c r="W32" i="24" s="1"/>
  <c r="I19" i="14" l="1"/>
  <c r="G19" i="14"/>
  <c r="E19" i="14"/>
  <c r="C19" i="14"/>
  <c r="E12" i="14"/>
  <c r="C21" i="14" l="1"/>
  <c r="E21" i="14"/>
  <c r="I21" i="14"/>
  <c r="G21" i="14"/>
  <c r="D11" i="25"/>
  <c r="D12" i="25"/>
  <c r="L22" i="21"/>
  <c r="L26" i="21" s="1"/>
  <c r="J78" i="5" s="1"/>
  <c r="H22" i="21"/>
  <c r="F22" i="21"/>
  <c r="D22" i="21"/>
  <c r="E53" i="14"/>
  <c r="I50" i="14"/>
  <c r="E45" i="14"/>
  <c r="I45" i="14"/>
  <c r="I53" i="14" s="1"/>
  <c r="I24" i="24" l="1"/>
  <c r="Y24" i="24"/>
  <c r="Q24" i="24"/>
  <c r="O24" i="24"/>
  <c r="M24" i="24"/>
  <c r="K24" i="24"/>
  <c r="C24" i="24"/>
  <c r="E24" i="24"/>
  <c r="G24" i="24"/>
  <c r="N21" i="21"/>
  <c r="U23" i="24" l="1"/>
  <c r="W23" i="24" s="1"/>
  <c r="AA23" i="24" s="1"/>
  <c r="W24" i="24" l="1"/>
  <c r="AA24" i="24"/>
  <c r="U24" i="24"/>
  <c r="B94" i="25" l="1"/>
  <c r="B62" i="25" l="1"/>
  <c r="U28" i="24" l="1"/>
  <c r="W28" i="24" s="1"/>
  <c r="F94" i="25"/>
  <c r="H12" i="25"/>
  <c r="H11" i="25"/>
  <c r="G39" i="14"/>
  <c r="F75" i="25" l="1"/>
  <c r="H94" i="25" l="1"/>
  <c r="D94" i="25"/>
  <c r="H62" i="25"/>
  <c r="H75" i="25"/>
  <c r="N25" i="21"/>
  <c r="L17" i="21"/>
  <c r="J17" i="21"/>
  <c r="H17" i="21"/>
  <c r="F17" i="21"/>
  <c r="F26" i="21" s="1"/>
  <c r="D17" i="21"/>
  <c r="D26" i="21" s="1"/>
  <c r="N16" i="21"/>
  <c r="E50" i="14"/>
  <c r="U14" i="24"/>
  <c r="W14" i="24" s="1"/>
  <c r="AA14" i="24" s="1"/>
  <c r="I39" i="14"/>
  <c r="E31" i="14"/>
  <c r="E39" i="14" s="1"/>
  <c r="I24" i="14"/>
  <c r="I26" i="14" s="1"/>
  <c r="J20" i="21" s="1"/>
  <c r="F79" i="5"/>
  <c r="J62" i="5"/>
  <c r="F62" i="5"/>
  <c r="J53" i="5"/>
  <c r="F53" i="5"/>
  <c r="J64" i="5" l="1"/>
  <c r="N20" i="21"/>
  <c r="N22" i="21" s="1"/>
  <c r="N26" i="21" s="1"/>
  <c r="J22" i="21"/>
  <c r="J26" i="21" s="1"/>
  <c r="J77" i="5" s="1"/>
  <c r="J79" i="5" s="1"/>
  <c r="J81" i="5" s="1"/>
  <c r="F64" i="5"/>
  <c r="E24" i="14"/>
  <c r="E26" i="14" s="1"/>
  <c r="E40" i="14" s="1"/>
  <c r="I40" i="14"/>
  <c r="N17" i="21"/>
  <c r="D75" i="25"/>
  <c r="D62" i="25"/>
  <c r="J83" i="5" l="1"/>
  <c r="AA28" i="24"/>
  <c r="U31" i="24" l="1"/>
  <c r="W31" i="24" s="1"/>
  <c r="AA31" i="24" s="1"/>
  <c r="AA32" i="24"/>
  <c r="C31" i="14" l="1"/>
  <c r="C39" i="14" l="1"/>
  <c r="K29" i="24"/>
  <c r="I29" i="24"/>
  <c r="G29" i="24"/>
  <c r="E29" i="24"/>
  <c r="C29" i="24"/>
  <c r="C33" i="24" s="1"/>
  <c r="S29" i="24"/>
  <c r="S33" i="24" s="1"/>
  <c r="Q29" i="24"/>
  <c r="O29" i="24"/>
  <c r="U27" i="24"/>
  <c r="C24" i="14" l="1"/>
  <c r="U29" i="24"/>
  <c r="C26" i="14" l="1"/>
  <c r="C45" i="14" l="1"/>
  <c r="C44" i="14" s="1"/>
  <c r="C40" i="14"/>
  <c r="D9" i="25"/>
  <c r="D31" i="25" s="1"/>
  <c r="H9" i="25"/>
  <c r="H31" i="25" s="1"/>
  <c r="E33" i="24"/>
  <c r="O33" i="24"/>
  <c r="Q33" i="24"/>
  <c r="AA22" i="27" l="1"/>
  <c r="AA23" i="27" s="1"/>
  <c r="AC23" i="27" s="1"/>
  <c r="B9" i="25"/>
  <c r="B31" i="25" s="1"/>
  <c r="B43" i="25" s="1"/>
  <c r="B46" i="25" s="1"/>
  <c r="B77" i="25" s="1"/>
  <c r="B79" i="25" s="1"/>
  <c r="B81" i="25" s="1"/>
  <c r="C50" i="14"/>
  <c r="H43" i="25"/>
  <c r="H46" i="25" s="1"/>
  <c r="I33" i="24"/>
  <c r="G33" i="24"/>
  <c r="U33" i="24"/>
  <c r="H77" i="25" l="1"/>
  <c r="H79" i="25" s="1"/>
  <c r="H81" i="25" s="1"/>
  <c r="AA19" i="24"/>
  <c r="D43" i="25"/>
  <c r="D46" i="25" s="1"/>
  <c r="D77" i="25" l="1"/>
  <c r="D79" i="25" s="1"/>
  <c r="D81" i="25" s="1"/>
  <c r="D62" i="5" l="1"/>
  <c r="H62" i="5"/>
  <c r="G24" i="14" l="1"/>
  <c r="D64" i="5"/>
  <c r="H53" i="5"/>
  <c r="H64" i="5" s="1"/>
  <c r="F34" i="5"/>
  <c r="J34" i="5"/>
  <c r="D17" i="5"/>
  <c r="D35" i="5" s="1"/>
  <c r="F17" i="5"/>
  <c r="J17" i="5"/>
  <c r="H17" i="5"/>
  <c r="H35" i="5" s="1"/>
  <c r="J35" i="5" l="1"/>
  <c r="F35" i="5"/>
  <c r="G26" i="14" l="1"/>
  <c r="L20" i="28" s="1"/>
  <c r="L22" i="28" l="1"/>
  <c r="L26" i="28" s="1"/>
  <c r="H77" i="5" s="1"/>
  <c r="G43" i="14"/>
  <c r="G40" i="14"/>
  <c r="P20" i="28" l="1"/>
  <c r="P22" i="28" s="1"/>
  <c r="P26" i="28" s="1"/>
  <c r="H79" i="5"/>
  <c r="G48" i="14"/>
  <c r="G45" i="14"/>
  <c r="F9" i="25" s="1"/>
  <c r="G50" i="14" l="1"/>
  <c r="G53" i="14"/>
  <c r="F31" i="25"/>
  <c r="H81" i="5"/>
  <c r="F43" i="25" l="1"/>
  <c r="F46" i="25" s="1"/>
  <c r="H83" i="5"/>
  <c r="F62" i="25"/>
  <c r="F77" i="25" l="1"/>
  <c r="M29" i="24" l="1"/>
  <c r="W27" i="24"/>
  <c r="W29" i="24" s="1"/>
  <c r="W33" i="24" s="1"/>
  <c r="F79" i="25"/>
  <c r="M33" i="24" l="1"/>
  <c r="F81" i="25"/>
  <c r="AA27" i="24" l="1"/>
  <c r="Y29" i="24"/>
  <c r="AA29" i="24" l="1"/>
  <c r="Y33" i="24"/>
  <c r="F80" i="5" s="1"/>
  <c r="F81" i="5" s="1"/>
  <c r="F83" i="5" s="1"/>
  <c r="AA33" i="24" l="1"/>
  <c r="C53" i="14" l="1"/>
  <c r="O22" i="27"/>
  <c r="O24" i="27" s="1"/>
  <c r="O28" i="27" s="1"/>
  <c r="D77" i="5" s="1"/>
  <c r="Y22" i="27" l="1"/>
  <c r="Y24" i="27" s="1"/>
  <c r="Y28" i="27" s="1"/>
  <c r="D79" i="5"/>
  <c r="D81" i="5" s="1"/>
  <c r="D83" i="5" s="1"/>
  <c r="AC22" i="27" l="1"/>
  <c r="AC24" i="27" s="1"/>
  <c r="AC28" i="27" s="1"/>
</calcChain>
</file>

<file path=xl/sharedStrings.xml><?xml version="1.0" encoding="utf-8"?>
<sst xmlns="http://schemas.openxmlformats.org/spreadsheetml/2006/main" count="441" uniqueCount="264">
  <si>
    <t>บริษัท ไทยรับเบอร์ลาเท็คซ์กรุ๊ป จำกัด (มหาชน) และบริษัทย่อย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</si>
  <si>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</si>
  <si>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</si>
  <si>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</si>
  <si>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</si>
  <si>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</si>
  <si>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(บาท)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</si>
  <si>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</si>
  <si>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</si>
  <si>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</si>
  <si>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4, 6, 25</t>
  </si>
  <si>
    <t>ลูกหนี้หมุนเวียนอื่น</t>
  </si>
  <si>
    <t>เงินให้กู้ยืมระยะสั้นแก่กิจการอื่น</t>
  </si>
  <si>
    <t>สินค้าคงเหลือ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</si>
  <si>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</si>
  <si>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</si>
  <si>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</si>
  <si>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</si>
  <si>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</si>
  <si>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เงินให้กู้ยืมระยะยาวแก่บริษัทย่อย</t>
  </si>
  <si>
    <t>เงินลงทุนในบริษัทร่วม</t>
  </si>
  <si>
    <t xml:space="preserve">เงินลงทุนในบริษัทย่อย </t>
  </si>
  <si>
    <t>เงินลงทุนในสินทรัพย์ทางการเงินไม่หมุนเวียน</t>
  </si>
  <si>
    <t>อสังหาริมทรัพย์เพื่อการลงทุน</t>
  </si>
  <si>
    <t xml:space="preserve">ที่ดิน อาคารและอุปกรณ์ 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</si>
  <si>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</si>
  <si>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</si>
  <si>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</si>
  <si>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สินทรัพย์ภาษีเงินได้รอตัดบัญชี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</si>
  <si>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</si>
  <si>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</si>
  <si>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</si>
  <si>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</si>
  <si>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</si>
  <si>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</si>
  <si>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</t>
  </si>
  <si>
    <t>เจ้าหนี้หมุนเวียนอื่น</t>
  </si>
  <si>
    <t>เงินกู้ยืมระยะสั้นจากกิจการที่เกี่ยวข้องกัน</t>
  </si>
  <si>
    <t>4, 15</t>
  </si>
  <si>
    <t>เงินกู้ยืมระยะยาวจากสถาบันการเงินที่ถึงกำหนดชำระภายในหนึ่งปี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</si>
  <si>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</si>
  <si>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ค่าใช้จ่ายค้างจ่าย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</si>
  <si>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</si>
  <si>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</si>
  <si>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</si>
  <si>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</si>
  <si>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</si>
  <si>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</si>
  <si>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</si>
  <si>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</si>
  <si>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</si>
  <si>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</si>
  <si>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</si>
  <si>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</si>
  <si>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</si>
  <si>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</si>
  <si>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</si>
  <si>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ส่วนเกินทุนจากการจ่ายโดยใช้หุ้นเป็นเกณฑ์</t>
  </si>
  <si>
    <t>กำไร (ขาดทุน) สะสม</t>
  </si>
  <si>
    <t xml:space="preserve">   จัดสรรแล้ว </t>
  </si>
  <si>
    <t xml:space="preserve">      ทุนสำรองตามกฎหมาย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</si>
  <si>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</si>
  <si>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</si>
  <si>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</si>
  <si>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</si>
  <si>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</si>
  <si>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</si>
  <si>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</t>
  </si>
  <si>
    <t xml:space="preserve"> </t>
  </si>
  <si>
    <t>สำหรับปีสิ้นสุดวันที่ 31 ธันวาคม</t>
  </si>
  <si>
    <t>รายได้</t>
  </si>
  <si>
    <t>รายได้จากการขาย</t>
  </si>
  <si>
    <t>รายได้อื่น</t>
  </si>
  <si>
    <t>รวมรายได้</t>
  </si>
  <si>
    <t>ค่าใช้จ่าย</t>
  </si>
  <si>
    <t>ต้นทุนขาย</t>
  </si>
  <si>
    <t>ต้นทุนในการจัดจำหน่าย</t>
  </si>
  <si>
    <t>ค่าใช้จ่ายในการบริหาร</t>
  </si>
  <si>
    <t>รวมค่าใช้จ่าย</t>
  </si>
  <si>
    <t>กำไร (ขาดทุน) จากกิจกรรมดำเนินงาน</t>
  </si>
  <si>
    <t>ต้นทุนทางการเงิน</t>
  </si>
  <si>
    <t>กำไร (ขาดทุน) ก่อนภาษีเงินได้</t>
  </si>
  <si>
    <t>รายได้ (ค่าใช้จ่าย) ภาษีเงินได้</t>
  </si>
  <si>
    <t>กำไร (ขาดทุน) สำหรับปี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</si>
  <si>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</si>
  <si>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</si>
  <si>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</si>
  <si>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รวมรายการที่อาจถูกจัดประเภทใหม่ไว้ในกำไรหรือขาดทุนในภายหลัง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</si>
  <si>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</si>
  <si>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กำไร (ขาดทุน) เบ็ดเสร็จอื่นสำหรับปี-สุทธิจากภาษีเงินได้</t>
  </si>
  <si>
    <t>กำไร (ขาดทุน) เบ็ดเสร็จรวมสำหรับปี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</si>
  <si>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</si>
  <si>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</si>
  <si>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</si>
  <si>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</si>
  <si>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</si>
  <si>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</si>
  <si>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 xml:space="preserve">กำไร (ขาดทุน) ต่อหุ้นขั้นพื้นฐาน </t>
  </si>
  <si>
    <r>
      <t xml:space="preserve">กำไร (ขาดทุน) ต่อหุ้นขั้นพื้นฐาน </t>
    </r>
    <r>
      <rPr>
        <i/>
        <sz val="15"/>
        <rFont val="Angsana New"/>
        <family val="1"/>
      </rPr>
      <t>(บาท)</t>
    </r>
  </si>
  <si>
    <t xml:space="preserve">งบการเงินรวม </t>
  </si>
  <si>
    <t>ส่วนแบ่งกำไร</t>
  </si>
  <si>
    <t>ส่วนเกินทุน</t>
  </si>
  <si>
    <t>เบ็ดเสร็จอื่นใน</t>
  </si>
  <si>
    <t>ส่วนของ</t>
  </si>
  <si>
    <t>ทุน</t>
  </si>
  <si>
    <t>จากการเปลี่ยนแปลง</t>
  </si>
  <si>
    <t>ยังไม่ได้</t>
  </si>
  <si>
    <t>สำรอง</t>
  </si>
  <si>
    <t>บริษัทร่วม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</si>
  <si>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</si>
  <si>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</si>
  <si>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</si>
  <si>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</si>
  <si>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</si>
  <si>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จากการจ่าย</t>
  </si>
  <si>
    <t>ทุนสำรองตาม</t>
  </si>
  <si>
    <t>จัดสรร</t>
  </si>
  <si>
    <t>การแปลงค่า</t>
  </si>
  <si>
    <t>ที่ใช้วิธี</t>
  </si>
  <si>
    <t>การตีราคา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</si>
  <si>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</si>
  <si>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</si>
  <si>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</si>
  <si>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</si>
  <si>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</si>
  <si>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โดยใช้หุ้นเป็นเกณฑ์</t>
  </si>
  <si>
    <t>ในบริษัทย่อย</t>
  </si>
  <si>
    <t>กฎหมาย</t>
  </si>
  <si>
    <t>(ขาดทุนสะสม)</t>
  </si>
  <si>
    <t>งบการเงิน</t>
  </si>
  <si>
    <t>สินทรัพย์ใหม่</t>
  </si>
  <si>
    <t>ควบคุม</t>
  </si>
  <si>
    <t>รายการกับผู้ถือหุ้นที่บันทึกโดยตรงเข้าส่วนของผู้ถือหุ้น</t>
  </si>
  <si>
    <t xml:space="preserve">    การเปลี่ยนแปลงในส่วนได้เสียในบริษัทย่อย</t>
  </si>
  <si>
    <t xml:space="preserve">       โดยอำนาจควบคุมไม่เปลี่ยนแปลง</t>
  </si>
  <si>
    <t xml:space="preserve">    รวมการเปลี่ยนแปลงในส่วนได้เสียในบริษัทย่อย</t>
  </si>
  <si>
    <t>กำไรขาดทุนเบ็ดเสร็จสำหรับปี</t>
  </si>
  <si>
    <t xml:space="preserve">    กำไรขาดทุนเบ็ดเสร็จอื่น</t>
  </si>
  <si>
    <t>รวมกำไร (ขาดทุน) เบ็ดเสร็จสำหรับปี</t>
  </si>
  <si>
    <t>โอนไปสำรองตามกฎหมาย</t>
  </si>
  <si>
    <t>โอนไปกำไรสะสม</t>
  </si>
  <si>
    <t xml:space="preserve">    ขาดทุน</t>
  </si>
  <si>
    <t>องค์ประกอบอื่น</t>
  </si>
  <si>
    <t>กำไรสะสม</t>
  </si>
  <si>
    <t>ของส่วนของผู้ถือหุ้น</t>
  </si>
  <si>
    <t xml:space="preserve">     กำไรขาดทุนเบ็ดเสร็จอื่น</t>
  </si>
  <si>
    <t>งบกระแสเงินสด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</si>
  <si>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</si>
  <si>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</si>
  <si>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(รายได้) ค่าใช้จ่ายภาษีเงินได้</t>
  </si>
  <si>
    <t>ค่าเสื่อมราคาและค่าตัดจำหน่าย</t>
  </si>
  <si>
    <t>ค่าตัดจำหน่ายต้นทุนพัฒนาสวนยาง</t>
  </si>
  <si>
    <t>สิทธิการใช้ประโยชน์ในที่ดินตัดจ่าย</t>
  </si>
  <si>
    <t>กำไรจากการปรับมูลค่ายุติธรรม</t>
  </si>
  <si>
    <t>ขาดทุนจากการตัดจำหน่ายที่ดิน อาคารและอุปกรณ์</t>
  </si>
  <si>
    <t>ขาดทุนจากการตัดจำหน่ายต้นทุนการพัฒนาสวนยาง</t>
  </si>
  <si>
    <t>ประมาณการหนี้สินผลประโยชน์พนักงาน</t>
  </si>
  <si>
    <t>เงินปันผลรับ</t>
  </si>
  <si>
    <t>ดอกเบี้ยรับ</t>
  </si>
  <si>
    <t>การเปลี่ยนแปลงในสินทรัพย์และหนี้สินดำเนินงาน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</si>
  <si>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</si>
  <si>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</si>
  <si>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ภาษีเงินได้รับคืน</t>
  </si>
  <si>
    <t>ภาษีเงินได้จ่ายออก</t>
  </si>
  <si>
    <t>กระแสเงินสดจากกิจกรรมลงทุน</t>
  </si>
  <si>
    <t>เงินสดจ่ายเพื่อซื้อส่วนได้เสียในบริษัทย่อย</t>
  </si>
  <si>
    <t>เงินฝากธนาคารที่มีภาระค้ำประกันเพิ่มขึ้น</t>
  </si>
  <si>
    <t>เงินสดจ่ายเพื่อซื้ออสังหาริมทรัพย์เพื่อการลงทุน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</si>
  <si>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</si>
  <si>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เงินสดจ่ายเพื่อซื้อสินทรัพย์ไม่มีตัวตนอื่น</t>
  </si>
  <si>
    <t>เงินสดรับจากการขายที่ดิน อาคาร และอุปกรณ์</t>
  </si>
  <si>
    <t>ต้นทุนการพัฒนาสวนยางเพิ่มขึ้น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</si>
  <si>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</si>
  <si>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</si>
  <si>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</si>
  <si>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>เงินสดจ่ายชำระหนี้สินตามสัญญาเช่า</t>
  </si>
  <si>
    <t>เงินสดรับจากสินทรัพย์ขายและเช่ากลับคืน</t>
  </si>
  <si>
    <t>ดอกเบี้ยจ่าย</t>
  </si>
  <si>
    <t>ต้นทุนทางการเงินอื่น</t>
  </si>
  <si>
    <t xml:space="preserve">   ก่อนผลกระทบของอัตราแลกเปลี่ยน</t>
  </si>
  <si>
    <t>ผลกระทบจากอัตราแลกเปลี่ยนที่มีต่อเงินสดและรายการเทียบเท่าเงินสด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</si>
  <si>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</si>
  <si>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</si>
  <si>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ข้อมูลเพิ่มเติมสำหรับงบกระแสเงินสด</t>
  </si>
  <si>
    <t>รายการที่ไม่ใช่เงินสด</t>
  </si>
  <si>
    <t xml:space="preserve">  การโอนที่ดินและอาคารไปเป็นอสังหาริมทรัพย์เพื่อการลงทุน</t>
  </si>
  <si>
    <t xml:space="preserve">  สินทรัพย์ภายใต้หนี้สินตามสัญญาเช่าลดลงจากการยกเลิกสัญญา</t>
  </si>
  <si>
    <r>
      <t xml:space="preserve">   </t>
    </r>
    <r>
      <rPr>
        <i/>
        <sz val="15"/>
        <rFont val="Angsana New"/>
        <family val="1"/>
      </rPr>
      <t>บวก</t>
    </r>
    <r>
      <rPr>
        <sz val="15"/>
        <rFont val="Angsana New"/>
        <family val="1"/>
      </rPr>
      <t xml:space="preserve"> จ่ายชำระเจ้าหนี้ค่าซื้อที่ดิน อาคารและอุปกรณ์</t>
    </r>
  </si>
  <si>
    <r>
      <t xml:space="preserve">   </t>
    </r>
    <r>
      <rPr>
        <i/>
        <sz val="15"/>
        <rFont val="Angsana New"/>
        <family val="1"/>
      </rPr>
      <t>หัก</t>
    </r>
    <r>
      <rPr>
        <sz val="15"/>
        <rFont val="Angsana New"/>
        <family val="1"/>
      </rPr>
      <t xml:space="preserve"> เจ้าหนี้ค่าซื้อที่ดิน อาคารและอุปกรณ์</t>
    </r>
  </si>
  <si>
    <r>
      <t xml:space="preserve">   </t>
    </r>
    <r>
      <rPr>
        <i/>
        <sz val="15"/>
        <rFont val="Angsana New"/>
        <family val="1"/>
      </rPr>
      <t>หัก</t>
    </r>
    <r>
      <rPr>
        <sz val="15"/>
        <rFont val="Angsana New"/>
        <family val="1"/>
      </rPr>
      <t xml:space="preserve"> สินทรัพย์ภายใต้หนี้สินตามสัญญาเช่าเพิ่มขึ้น</t>
    </r>
  </si>
  <si>
    <r>
      <rPr>
        <i/>
        <sz val="15"/>
        <rFont val="Angsana New"/>
        <family val="1"/>
      </rPr>
      <t xml:space="preserve">   หัก </t>
    </r>
    <r>
      <rPr>
        <sz val="15"/>
        <rFont val="Angsana New"/>
        <family val="1"/>
      </rPr>
      <t>เงินสดจ่ายล่วงหน้าค่าซื้อที่ดิน อาคารและอุปกรณ์</t>
    </r>
  </si>
  <si>
    <t xml:space="preserve">   เงินสดจ่ายเพื่อซื้อที่ดิน อาคารและอุปกรณ์</t>
  </si>
  <si>
    <t>9, 15</t>
  </si>
  <si>
    <t>11, 15</t>
  </si>
  <si>
    <t>12, 15</t>
  </si>
  <si>
    <t>2567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</si>
  <si>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</si>
  <si>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</si>
  <si>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</si>
  <si>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งบฐานะการเงิน</t>
  </si>
  <si>
    <t>งบการเปลี่ยนแปลงส่วนของผู้ถือหุ้น</t>
  </si>
  <si>
    <t>บริษัทใหญ่</t>
  </si>
  <si>
    <t>เงินสดจ่ายเพื่อชำระเงินกู้ยืมระยะยาวจากสถาบันการเงิน</t>
  </si>
  <si>
    <t>เงินสดรับจากเงินกู้ยืมระยะยาวจากสถาบันการเงิน</t>
  </si>
  <si>
    <t>กำไรจากอัตราแลกเปลี่ยน</t>
  </si>
  <si>
    <t>เงินสดรับจากการใช้สิทธิของใบแสดงสิทธิซื้อหุ้นสามัญของบริษัท</t>
  </si>
  <si>
    <t xml:space="preserve">  </t>
  </si>
  <si>
    <t xml:space="preserve">    หุ้นทุนออกให้ตามสิทธิ</t>
  </si>
  <si>
    <t xml:space="preserve">     หุ้นทุนออกให้ตามสิทธิ</t>
  </si>
  <si>
    <t>ส่วนแบ่งกำไร (ขาดทุน) ของเงินลงทุนในบริษัทร่วม</t>
  </si>
  <si>
    <t xml:space="preserve">     กำไร</t>
  </si>
  <si>
    <t>ผลกำไรจากการตีราคาสินทรัพย์ใหม่</t>
  </si>
  <si>
    <t>กำไรจากอัตราแลกเปลี่ยนที่ยังไม่เกิดขึ้น</t>
  </si>
  <si>
    <t>ขาดทุน (กำไร) จากตราสารอนุพันธ์ที่ยังไม่เกิดขึ้น</t>
  </si>
  <si>
    <t>13, 28</t>
  </si>
  <si>
    <t xml:space="preserve">    เงินทุนที่ได้รับจากผู้ถือหุ้น</t>
  </si>
  <si>
    <t xml:space="preserve">    รวมเงินทุนที่ได้รับจากผู้ถือหุ้น</t>
  </si>
  <si>
    <t xml:space="preserve">     เงินทุนที่ได้รับจากผู้ถือหุ้น</t>
  </si>
  <si>
    <t>รวมเงินทุนที่ได้รับจากผู้ถือหุ้น</t>
  </si>
  <si>
    <t>รวมกำไรขาดทุนเบ็ดเสร็จสำหรับปี</t>
  </si>
  <si>
    <t>สินทรัพย์ไม่มีตัวตน</t>
  </si>
  <si>
    <t>ภาษีเงินได้ของรายการที่จะไม่ถูกจัดประเภทใหม่ไว้ในกำไรหรือขาดทุนในภายหลัง</t>
  </si>
  <si>
    <t>เงินให้กู้ยืมระยะยาวแก่บริษัทย่อยเพิ่มขึ้น</t>
  </si>
  <si>
    <t>เงินให้กู้ยืมระยะสั้นแก่บริษัทย่อย</t>
  </si>
  <si>
    <t>ผลขาดทุนจากการด้อยค่าที่รับรู้ในกำไรหรือขาดทุน</t>
  </si>
  <si>
    <t>รายการที่จะไม่ถูกจัดประเภทใหม่ไว้ในกำไรหรือขาดทุนในภายหลัง</t>
  </si>
  <si>
    <t xml:space="preserve">       การได้มาซึ่งส่วนได้เสียที่ไม่มีอำนาจควบคุม</t>
  </si>
  <si>
    <t>ขาดทุนจากการตัดจำหน่ายสินค้าคงเหลือ</t>
  </si>
  <si>
    <t>ผลขาดทุนจากการด้อยค่าของสิทธิการใช้ประโยชน์ในที่ดิน</t>
  </si>
  <si>
    <t>ส่วนต่างจากการเปลี่ยนแปลงสัดส่วนการถือหุ้นในบริษัทย่อย</t>
  </si>
  <si>
    <t>ประมาณการหนี้สินผลประโยชน์พนักงานจ่าย</t>
  </si>
  <si>
    <t>ส่วนต่าง</t>
  </si>
  <si>
    <t>สัดส่วนการถือหุ้น</t>
  </si>
  <si>
    <t>2568</t>
  </si>
  <si>
    <t>สำหรับปีสิ้นสุดวันที่ 31 ธันวาคม 2568</t>
  </si>
  <si>
    <t>ยอดคงเหลือ ณ วันที่ 1 มกราคม 2568</t>
  </si>
  <si>
    <t>ยอดคงเหลือ ณ วันที่ 31 ธันวาคม 2568</t>
  </si>
  <si>
    <t>เงินให้กู้ยืมระยะยาวแก่กิจการอื่น</t>
  </si>
  <si>
    <t>หุ้นกู้แปลงสภาพ</t>
  </si>
  <si>
    <t>ใบสำคัญแสดงสิทธิที่จะซื้อหุ้น</t>
  </si>
  <si>
    <t>ใบสำคัญแสดงสิทธิ</t>
  </si>
  <si>
    <t>ที่จะซื้อหุ้น</t>
  </si>
  <si>
    <t xml:space="preserve">     ใบสำคัญแสดงสิทธิที่จะซื้อหุ้น</t>
  </si>
  <si>
    <t>เงินให้กู้ยืมระยะยาวแก่กิจการอื่นเพิ่มขึ้น</t>
  </si>
  <si>
    <t>เงินสดรับจากการออกหุ้นกู้แปลงสภาพ - สุทธิ</t>
  </si>
  <si>
    <t>ส่วนเกินมูลค่าหุ้นสามัญ</t>
  </si>
  <si>
    <t>เงินให้กู้ยืมระยะสั้นแก่บริษัทย่อย (เพิ่มขึ้น) ลดลง</t>
  </si>
  <si>
    <t>(กลับรายการ) ขาดทุนจากการด้อยค่า ที่ดิน อาคารและอุปกรณ์</t>
  </si>
  <si>
    <t>ผลขาดทุนจากการวัดมูลค่าใหม่ของผลประโยชน์พนักงานที่กำหนดไว้</t>
  </si>
  <si>
    <t>ขาดทุน (กำไร) จากการจำหน่ายที่ดิน อาคารและอุปกรณ์</t>
  </si>
  <si>
    <t xml:space="preserve">   สถาบันการเงินเพิ่มขึ้น (ลดลง)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</si>
  <si>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</si>
  <si>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</si>
  <si>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ส่วนแบ่งกำไรของบริษัทร่วมที่ใช้วิธีส่วนได้เสีย (สุทธิจากภาษี)</t>
  </si>
  <si>
    <t>กระแสเงินสดสุทธิได้มาจากกิจกรรมดำเนินงาน</t>
  </si>
  <si>
    <t>เงินสดสุทธิได้มาจากกิจกรรมดำเนินงาน</t>
  </si>
  <si>
    <t>เงินให้กู้ยืมระยะสั้นแก่กิจการอื่นลดลง</t>
  </si>
  <si>
    <t xml:space="preserve">   ที่ดิน อาคารและอุปกรณ์ที่ซื้อระหว่างปี มีรายละเอียดดังนี้</t>
  </si>
  <si>
    <t xml:space="preserve">   ยอดรวมที่ดิน อาคารและอุปกรณ์ที่ซื้อในระหว่างปี</t>
  </si>
  <si>
    <t>14, 28</t>
  </si>
  <si>
    <t>ขาดทุน (กลับรายการ) จากการด้อยค่าทรัพย์สิน</t>
  </si>
  <si>
    <t>กำไร (ขาดทุน) จากตราสารอนุพันธ์</t>
  </si>
  <si>
    <t>ขาดทุน (กลับรายการ) จากการปรับมูลค่าสินค้า</t>
  </si>
  <si>
    <t>ขาดทุน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</si>
</sst>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0.00_)"/>
    <numFmt numFmtId="168" formatCode="_(* #,##0.000_);_(* \(#,##0.000\);_(* &quot;-&quot;_);_(@_)"/>
    <numFmt numFmtId="169" formatCode="#,##0.00;\(#,##0.00\);\-\ \ "/>
    <numFmt numFmtId="170" formatCode="_(* #,##0.00_);_(* \(#,##0.00\);_(* &quot;-&quot;_);_(@_)"/>
    <numFmt numFmtId="171" formatCode="#,##0.00;\(#,##0.00\)"/>
    <numFmt numFmtId="172" formatCode="_(* #,##0.000000000000_);_(* \(#,##0.000000000000\);_(* &quot;-&quot;??_);_(@_)"/>
    <numFmt numFmtId="173" formatCode="_(* #,##0.00000_);_(* \(#,##0.00000\);_(* &quot;-&quot;_);_(@_)"/>
    <numFmt numFmtId="174" formatCode="_(* #,##0.0_);_(* \(#,##0.0\);_(* &quot;-&quot;_);_(@_)"/>
    <numFmt numFmtId="175" formatCode="#,##0.0000000000;\(#,##0.0000000000\)"/>
    <numFmt numFmtId="176" formatCode="#,##0.0000000;\(#,##0.0000000\)"/>
    <numFmt numFmtId="177" formatCode="_(* #,##0.000_);_(* \(#,##0.000\);_(* &quot;-&quot;??_);_(@_)"/>
  </numFmts>
  <fonts count="31">
    <font>
      <sz val="15"/>
      <name val="Angsan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i/>
      <sz val="13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5"/>
      <name val="Angsana New"/>
      <family val="1"/>
    </font>
    <font>
      <sz val="10"/>
      <name val="Arial"/>
      <family val="2"/>
    </font>
    <font>
      <i/>
      <sz val="11"/>
      <name val="Times New Roman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sz val="11"/>
      <color theme="1"/>
      <name val="Tahoma"/>
      <family val="2"/>
      <charset val="222"/>
    </font>
    <font>
      <sz val="11"/>
      <color indexed="8"/>
      <name val="Tahoma"/>
      <family val="2"/>
      <charset val="222"/>
    </font>
    <font>
      <sz val="14"/>
      <name val="Angsana New"/>
      <family val="1"/>
      <charset val="222"/>
    </font>
    <font>
      <b/>
      <i/>
      <sz val="15"/>
      <name val="Angsana New"/>
      <family val="1"/>
      <charset val="222"/>
    </font>
    <font>
      <i/>
      <sz val="15"/>
      <name val="Angsana New"/>
      <family val="1"/>
      <charset val="222"/>
    </font>
    <font>
      <b/>
      <sz val="14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5">
    <xf numFmtId="0" fontId="0" fillId="0" borderId="0"/>
    <xf numFmtId="43" fontId="5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9" fontId="1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169" fontId="6" fillId="0" borderId="0" applyFont="0" applyFill="0" applyBorder="0" applyAlignment="0" applyProtection="0"/>
    <xf numFmtId="0" fontId="12" fillId="0" borderId="0"/>
    <xf numFmtId="43" fontId="5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9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5" fillId="0" borderId="0"/>
    <xf numFmtId="164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42">
    <xf numFmtId="0" fontId="0" fillId="0" borderId="0" xfId="0"/>
    <xf numFmtId="41" fontId="12" fillId="0" borderId="0" xfId="1" applyNumberFormat="1" applyFont="1" applyFill="1" applyBorder="1" applyAlignment="1" applyProtection="1">
      <alignment horizontal="right" vertical="center"/>
      <protection locked="0"/>
    </xf>
    <xf numFmtId="41" fontId="23" fillId="0" borderId="0" xfId="1" applyNumberFormat="1" applyFont="1" applyFill="1" applyBorder="1" applyAlignment="1" applyProtection="1">
      <alignment horizontal="right" vertical="center"/>
      <protection locked="0"/>
    </xf>
    <xf numFmtId="41" fontId="5" fillId="0" borderId="0" xfId="1" applyNumberFormat="1" applyFont="1" applyFill="1" applyBorder="1" applyAlignment="1" applyProtection="1">
      <alignment horizontal="center" vertical="center"/>
      <protection locked="0"/>
    </xf>
    <xf numFmtId="41" fontId="5" fillId="0" borderId="0" xfId="1" applyNumberFormat="1" applyFont="1" applyFill="1" applyBorder="1" applyAlignment="1" applyProtection="1">
      <alignment vertical="center"/>
      <protection locked="0"/>
    </xf>
    <xf numFmtId="172" fontId="23" fillId="0" borderId="0" xfId="1" applyNumberFormat="1" applyFont="1" applyFill="1" applyBorder="1" applyAlignment="1" applyProtection="1">
      <alignment horizontal="right" vertical="center"/>
      <protection locked="0"/>
    </xf>
    <xf numFmtId="172" fontId="30" fillId="0" borderId="0" xfId="1" applyNumberFormat="1" applyFont="1" applyFill="1" applyAlignment="1" applyProtection="1">
      <alignment horizontal="right" vertical="center"/>
      <protection locked="0"/>
    </xf>
    <xf numFmtId="173" fontId="23" fillId="0" borderId="0" xfId="1" applyNumberFormat="1" applyFont="1" applyFill="1" applyBorder="1" applyAlignment="1" applyProtection="1">
      <alignment horizontal="right" vertical="center"/>
      <protection locked="0"/>
    </xf>
    <xf numFmtId="41" fontId="5" fillId="0" borderId="0" xfId="1" applyNumberFormat="1" applyFont="1" applyFill="1" applyBorder="1" applyAlignment="1" applyProtection="1">
      <alignment horizontal="right" vertical="center"/>
      <protection locked="0"/>
    </xf>
    <xf numFmtId="41" fontId="5" fillId="0" borderId="2" xfId="1" applyNumberFormat="1" applyFont="1" applyFill="1" applyBorder="1" applyAlignment="1" applyProtection="1">
      <alignment horizontal="right" vertical="center"/>
      <protection locked="0"/>
    </xf>
    <xf numFmtId="41" fontId="5" fillId="0" borderId="3" xfId="1" applyNumberFormat="1" applyFont="1" applyFill="1" applyBorder="1" applyAlignment="1" applyProtection="1">
      <alignment horizontal="right" vertical="center"/>
      <protection locked="0"/>
    </xf>
    <xf numFmtId="41" fontId="9" fillId="0" borderId="0" xfId="1" applyNumberFormat="1" applyFont="1" applyFill="1" applyAlignment="1" applyProtection="1">
      <alignment horizontal="right" vertical="center"/>
      <protection locked="0"/>
    </xf>
    <xf numFmtId="41" fontId="14" fillId="0" borderId="0" xfId="1" applyNumberFormat="1" applyFont="1" applyFill="1" applyAlignment="1" applyProtection="1">
      <alignment horizontal="right" vertical="center"/>
      <protection locked="0"/>
    </xf>
    <xf numFmtId="41" fontId="13" fillId="0" borderId="0" xfId="1" applyNumberFormat="1" applyFont="1" applyFill="1" applyBorder="1" applyAlignment="1" applyProtection="1">
      <alignment horizontal="center" vertical="center"/>
      <protection locked="0"/>
    </xf>
    <xf numFmtId="41" fontId="12" fillId="0" borderId="0" xfId="1" applyNumberFormat="1" applyFont="1" applyFill="1" applyAlignment="1" applyProtection="1">
      <alignment horizontal="right" vertical="center"/>
      <protection locked="0"/>
    </xf>
    <xf numFmtId="41" fontId="0" fillId="0" borderId="0" xfId="1" applyNumberFormat="1" applyFont="1" applyFill="1" applyAlignment="1" applyProtection="1">
      <alignment horizontal="right" vertical="center"/>
      <protection locked="0"/>
    </xf>
    <xf numFmtId="43" fontId="12" fillId="0" borderId="0" xfId="1" applyFont="1" applyFill="1" applyAlignment="1" applyProtection="1">
      <alignment vertical="center"/>
      <protection locked="0"/>
    </xf>
    <xf numFmtId="166" fontId="12" fillId="0" borderId="0" xfId="1" applyNumberFormat="1" applyFont="1" applyFill="1" applyBorder="1" applyAlignment="1" applyProtection="1">
      <alignment horizontal="right" vertical="center"/>
      <protection locked="0"/>
    </xf>
    <xf numFmtId="166" fontId="0" fillId="0" borderId="0" xfId="1" applyNumberFormat="1" applyFont="1" applyFill="1" applyAlignment="1" applyProtection="1">
      <alignment horizontal="right" vertical="center"/>
      <protection locked="0"/>
    </xf>
    <xf numFmtId="41" fontId="12" fillId="0" borderId="0" xfId="1" applyNumberFormat="1" applyFont="1" applyFill="1" applyAlignment="1" applyProtection="1">
      <alignment horizontal="center" vertical="center"/>
      <protection locked="0"/>
    </xf>
    <xf numFmtId="41" fontId="12" fillId="0" borderId="3" xfId="1" applyNumberFormat="1" applyFont="1" applyFill="1" applyBorder="1" applyAlignment="1" applyProtection="1">
      <alignment horizontal="right" vertical="center"/>
      <protection locked="0"/>
    </xf>
    <xf numFmtId="43" fontId="12" fillId="0" borderId="0" xfId="1" applyFont="1" applyFill="1" applyBorder="1" applyAlignment="1" applyProtection="1">
      <alignment horizontal="right" vertical="center"/>
      <protection locked="0"/>
    </xf>
    <xf numFmtId="41" fontId="12" fillId="0" borderId="0" xfId="4" applyNumberFormat="1" applyFont="1" applyFill="1" applyAlignment="1" applyProtection="1">
      <alignment horizontal="right" vertical="center"/>
      <protection locked="0"/>
    </xf>
    <xf numFmtId="41" fontId="14" fillId="0" borderId="0" xfId="4" applyNumberFormat="1" applyFont="1" applyFill="1" applyAlignment="1" applyProtection="1">
      <alignment horizontal="right" vertical="center"/>
      <protection locked="0"/>
    </xf>
    <xf numFmtId="41" fontId="14" fillId="0" borderId="0" xfId="1" applyNumberFormat="1" applyFont="1" applyFill="1" applyBorder="1" applyAlignment="1" applyProtection="1">
      <alignment horizontal="right" vertical="center"/>
      <protection locked="0"/>
    </xf>
    <xf numFmtId="41" fontId="12" fillId="0" borderId="5" xfId="1" applyNumberFormat="1" applyFont="1" applyFill="1" applyBorder="1" applyAlignment="1" applyProtection="1">
      <alignment horizontal="right" vertical="center"/>
      <protection locked="0"/>
    </xf>
    <xf numFmtId="166" fontId="5" fillId="0" borderId="0" xfId="1" applyNumberFormat="1" applyFont="1" applyFill="1" applyBorder="1" applyAlignment="1" applyProtection="1">
      <alignment horizontal="right" vertical="center"/>
      <protection locked="0"/>
    </xf>
    <xf numFmtId="41" fontId="12" fillId="0" borderId="0" xfId="1" applyNumberFormat="1" applyFont="1" applyFill="1" applyAlignment="1" applyProtection="1">
      <alignment horizontal="right" vertical="center"/>
    </xf>
    <xf numFmtId="41" fontId="12" fillId="0" borderId="0" xfId="1" applyNumberFormat="1" applyFont="1" applyFill="1" applyBorder="1" applyAlignment="1" applyProtection="1">
      <alignment horizontal="right" vertical="center"/>
    </xf>
    <xf numFmtId="41" fontId="12" fillId="0" borderId="0" xfId="4" applyNumberFormat="1" applyFont="1" applyFill="1" applyAlignment="1" applyProtection="1">
      <alignment horizontal="right" vertical="center"/>
    </xf>
    <xf numFmtId="41" fontId="14" fillId="0" borderId="1" xfId="4" applyNumberFormat="1" applyFont="1" applyFill="1" applyBorder="1" applyAlignment="1" applyProtection="1">
      <alignment horizontal="right" vertical="center"/>
    </xf>
    <xf numFmtId="41" fontId="14" fillId="0" borderId="1" xfId="1" applyNumberFormat="1" applyFont="1" applyFill="1" applyBorder="1" applyAlignment="1" applyProtection="1">
      <alignment horizontal="right" vertical="center"/>
    </xf>
    <xf numFmtId="41" fontId="14" fillId="0" borderId="4" xfId="1" applyNumberFormat="1" applyFont="1" applyFill="1" applyBorder="1" applyAlignment="1" applyProtection="1">
      <alignment horizontal="right" vertical="center"/>
    </xf>
    <xf numFmtId="43" fontId="12" fillId="0" borderId="0" xfId="1" applyFont="1" applyFill="1" applyBorder="1" applyAlignment="1" applyProtection="1">
      <alignment vertical="center"/>
      <protection locked="0"/>
    </xf>
    <xf numFmtId="166" fontId="14" fillId="0" borderId="0" xfId="1" applyNumberFormat="1" applyFont="1" applyFill="1" applyBorder="1" applyAlignment="1" applyProtection="1">
      <alignment horizontal="right" vertical="center"/>
      <protection locked="0"/>
    </xf>
    <xf numFmtId="166" fontId="14" fillId="0" borderId="0" xfId="1" applyNumberFormat="1" applyFont="1" applyFill="1" applyBorder="1" applyAlignment="1" applyProtection="1">
      <alignment vertical="center"/>
      <protection locked="0"/>
    </xf>
    <xf numFmtId="166" fontId="14" fillId="0" borderId="0" xfId="6" applyNumberFormat="1" applyFont="1" applyFill="1" applyBorder="1" applyAlignment="1" applyProtection="1">
      <alignment horizontal="right" vertical="center"/>
      <protection locked="0"/>
    </xf>
    <xf numFmtId="166" fontId="14" fillId="0" borderId="0" xfId="6" applyNumberFormat="1" applyFont="1" applyFill="1" applyBorder="1" applyAlignment="1" applyProtection="1">
      <alignment vertical="center"/>
      <protection locked="0"/>
    </xf>
    <xf numFmtId="166" fontId="12" fillId="0" borderId="0" xfId="1" applyNumberFormat="1" applyFont="1" applyFill="1" applyAlignment="1" applyProtection="1">
      <alignment horizontal="center" vertical="center"/>
      <protection locked="0"/>
    </xf>
    <xf numFmtId="166" fontId="12" fillId="0" borderId="0" xfId="1" applyNumberFormat="1" applyFont="1" applyFill="1" applyBorder="1" applyAlignment="1" applyProtection="1">
      <alignment horizontal="center" vertical="center"/>
      <protection locked="0"/>
    </xf>
    <xf numFmtId="41" fontId="12" fillId="0" borderId="0" xfId="6" applyNumberFormat="1" applyFont="1" applyFill="1" applyBorder="1" applyAlignment="1" applyProtection="1">
      <alignment horizontal="right" vertical="center"/>
      <protection locked="0"/>
    </xf>
    <xf numFmtId="166" fontId="27" fillId="0" borderId="0" xfId="1" applyNumberFormat="1" applyFont="1" applyFill="1" applyAlignment="1" applyProtection="1">
      <alignment horizontal="right" vertical="center"/>
      <protection locked="0"/>
    </xf>
    <xf numFmtId="166" fontId="12" fillId="0" borderId="0" xfId="1" applyNumberFormat="1" applyFont="1" applyFill="1" applyAlignment="1" applyProtection="1">
      <alignment horizontal="right" vertical="center"/>
      <protection locked="0"/>
    </xf>
    <xf numFmtId="166" fontId="14" fillId="0" borderId="0" xfId="1" applyNumberFormat="1" applyFont="1" applyFill="1" applyBorder="1" applyAlignment="1" applyProtection="1">
      <alignment horizontal="center" vertical="center"/>
      <protection locked="0"/>
    </xf>
    <xf numFmtId="166" fontId="27" fillId="0" borderId="0" xfId="1" applyNumberFormat="1" applyFont="1" applyFill="1" applyBorder="1" applyAlignment="1" applyProtection="1">
      <alignment horizontal="right" vertical="center"/>
      <protection locked="0"/>
    </xf>
    <xf numFmtId="41" fontId="14" fillId="0" borderId="0" xfId="6" applyNumberFormat="1" applyFont="1" applyFill="1" applyBorder="1" applyAlignment="1" applyProtection="1">
      <alignment horizontal="right" vertical="center"/>
      <protection locked="0"/>
    </xf>
    <xf numFmtId="166" fontId="12" fillId="0" borderId="0" xfId="1" applyNumberFormat="1" applyFont="1" applyFill="1" applyBorder="1" applyAlignment="1" applyProtection="1">
      <alignment vertical="center"/>
      <protection locked="0"/>
    </xf>
    <xf numFmtId="41" fontId="12" fillId="0" borderId="0" xfId="6" applyNumberFormat="1" applyFont="1" applyFill="1" applyAlignment="1" applyProtection="1">
      <alignment horizontal="right" vertical="center"/>
      <protection locked="0"/>
    </xf>
    <xf numFmtId="43" fontId="0" fillId="0" borderId="0" xfId="1" applyFont="1" applyFill="1" applyAlignment="1" applyProtection="1">
      <alignment vertical="center"/>
      <protection locked="0"/>
    </xf>
    <xf numFmtId="166" fontId="14" fillId="0" borderId="0" xfId="70" applyNumberFormat="1" applyFont="1" applyFill="1" applyAlignment="1" applyProtection="1">
      <alignment horizontal="right" vertical="center"/>
    </xf>
    <xf numFmtId="166" fontId="12" fillId="0" borderId="0" xfId="1" applyNumberFormat="1" applyFont="1" applyFill="1" applyAlignment="1" applyProtection="1">
      <alignment horizontal="right" vertical="center"/>
    </xf>
    <xf numFmtId="166" fontId="14" fillId="0" borderId="1" xfId="1" applyNumberFormat="1" applyFont="1" applyFill="1" applyBorder="1" applyAlignment="1" applyProtection="1">
      <alignment horizontal="center" vertical="center"/>
    </xf>
    <xf numFmtId="166" fontId="23" fillId="0" borderId="1" xfId="1" applyNumberFormat="1" applyFont="1" applyFill="1" applyBorder="1" applyAlignment="1" applyProtection="1">
      <alignment horizontal="right" vertical="center"/>
    </xf>
    <xf numFmtId="41" fontId="14" fillId="0" borderId="1" xfId="6" applyNumberFormat="1" applyFont="1" applyFill="1" applyBorder="1" applyAlignment="1" applyProtection="1">
      <alignment horizontal="right" vertical="center"/>
    </xf>
    <xf numFmtId="166" fontId="27" fillId="0" borderId="0" xfId="1" applyNumberFormat="1" applyFont="1" applyFill="1" applyAlignment="1" applyProtection="1">
      <alignment horizontal="right" vertical="center"/>
    </xf>
    <xf numFmtId="166" fontId="14" fillId="0" borderId="4" xfId="1" applyNumberFormat="1" applyFont="1" applyFill="1" applyBorder="1" applyAlignment="1" applyProtection="1">
      <alignment horizontal="right" vertical="center"/>
    </xf>
    <xf numFmtId="166" fontId="14" fillId="0" borderId="0" xfId="1" applyNumberFormat="1" applyFont="1" applyFill="1" applyBorder="1" applyAlignment="1" applyProtection="1">
      <alignment horizontal="right" vertical="center"/>
    </xf>
    <xf numFmtId="166" fontId="14" fillId="0" borderId="0" xfId="1" applyNumberFormat="1" applyFont="1" applyFill="1" applyAlignment="1" applyProtection="1">
      <alignment horizontal="right" vertical="center"/>
    </xf>
    <xf numFmtId="41" fontId="12" fillId="0" borderId="0" xfId="6" applyNumberFormat="1" applyFont="1" applyFill="1" applyAlignment="1" applyProtection="1">
      <alignment horizontal="right" vertical="center"/>
    </xf>
    <xf numFmtId="166" fontId="14" fillId="0" borderId="1" xfId="1" applyNumberFormat="1" applyFont="1" applyFill="1" applyBorder="1" applyAlignment="1" applyProtection="1">
      <alignment horizontal="right" vertical="center"/>
    </xf>
    <xf numFmtId="41" fontId="12" fillId="0" borderId="0" xfId="6" applyNumberFormat="1" applyFont="1" applyFill="1" applyBorder="1" applyAlignment="1" applyProtection="1">
      <alignment horizontal="right" vertical="center"/>
    </xf>
    <xf numFmtId="41" fontId="9" fillId="0" borderId="0" xfId="1" applyNumberFormat="1" applyFont="1" applyFill="1" applyBorder="1" applyAlignment="1" applyProtection="1">
      <alignment vertical="center"/>
      <protection locked="0"/>
    </xf>
    <xf numFmtId="41" fontId="14" fillId="0" borderId="0" xfId="6" applyNumberFormat="1" applyFont="1" applyFill="1" applyBorder="1" applyAlignment="1" applyProtection="1">
      <alignment vertical="center"/>
      <protection locked="0"/>
    </xf>
    <xf numFmtId="41" fontId="12" fillId="0" borderId="3" xfId="6" applyNumberFormat="1" applyFont="1" applyFill="1" applyBorder="1" applyAlignment="1" applyProtection="1">
      <alignment horizontal="right" vertical="center"/>
      <protection locked="0"/>
    </xf>
    <xf numFmtId="166" fontId="12" fillId="0" borderId="3" xfId="1" applyNumberFormat="1" applyFont="1" applyFill="1" applyBorder="1" applyAlignment="1" applyProtection="1">
      <alignment horizontal="right" vertical="center"/>
      <protection locked="0"/>
    </xf>
    <xf numFmtId="41" fontId="12" fillId="0" borderId="0" xfId="6" applyNumberFormat="1" applyFont="1" applyFill="1" applyBorder="1" applyAlignment="1" applyProtection="1">
      <alignment horizontal="center" vertical="center"/>
      <protection locked="0"/>
    </xf>
    <xf numFmtId="41" fontId="12" fillId="0" borderId="0" xfId="6" applyNumberFormat="1" applyFont="1" applyFill="1" applyAlignment="1" applyProtection="1">
      <alignment horizontal="center" vertical="center"/>
      <protection locked="0"/>
    </xf>
    <xf numFmtId="41" fontId="12" fillId="0" borderId="0" xfId="1" applyNumberFormat="1" applyFont="1" applyFill="1" applyBorder="1" applyAlignment="1" applyProtection="1">
      <alignment vertical="center"/>
      <protection locked="0"/>
    </xf>
    <xf numFmtId="41" fontId="14" fillId="0" borderId="3" xfId="6" applyNumberFormat="1" applyFont="1" applyFill="1" applyBorder="1" applyAlignment="1" applyProtection="1">
      <alignment horizontal="right" vertical="center"/>
    </xf>
    <xf numFmtId="166" fontId="14" fillId="0" borderId="3" xfId="1" applyNumberFormat="1" applyFont="1" applyFill="1" applyBorder="1" applyAlignment="1" applyProtection="1">
      <alignment horizontal="right" vertical="center"/>
    </xf>
    <xf numFmtId="166" fontId="12" fillId="0" borderId="3" xfId="1" applyNumberFormat="1" applyFont="1" applyFill="1" applyBorder="1" applyAlignment="1" applyProtection="1">
      <alignment horizontal="right" vertical="center"/>
    </xf>
    <xf numFmtId="41" fontId="12" fillId="0" borderId="3" xfId="6" applyNumberFormat="1" applyFont="1" applyFill="1" applyBorder="1" applyAlignment="1" applyProtection="1">
      <alignment horizontal="right" vertical="center"/>
    </xf>
    <xf numFmtId="41" fontId="14" fillId="0" borderId="0" xfId="6" applyNumberFormat="1" applyFont="1" applyFill="1" applyBorder="1" applyAlignment="1" applyProtection="1">
      <alignment horizontal="right" vertical="center"/>
    </xf>
    <xf numFmtId="41" fontId="14" fillId="0" borderId="0" xfId="70" applyNumberFormat="1" applyFont="1" applyFill="1" applyBorder="1" applyAlignment="1" applyProtection="1">
      <alignment horizontal="right" vertical="center"/>
    </xf>
    <xf numFmtId="41" fontId="14" fillId="0" borderId="4" xfId="6" applyNumberFormat="1" applyFont="1" applyFill="1" applyBorder="1" applyAlignment="1" applyProtection="1">
      <alignment horizontal="right" vertical="center"/>
    </xf>
    <xf numFmtId="41" fontId="12" fillId="0" borderId="0" xfId="55" applyNumberFormat="1" applyFont="1" applyFill="1" applyBorder="1" applyAlignment="1" applyProtection="1">
      <alignment horizontal="right" vertical="center"/>
      <protection locked="0"/>
    </xf>
    <xf numFmtId="41" fontId="14" fillId="0" borderId="0" xfId="55" applyNumberFormat="1" applyFont="1" applyFill="1" applyBorder="1" applyAlignment="1" applyProtection="1">
      <alignment horizontal="right" vertical="center"/>
      <protection locked="0"/>
    </xf>
    <xf numFmtId="41" fontId="12" fillId="0" borderId="0" xfId="3" applyNumberFormat="1" applyFont="1" applyFill="1" applyBorder="1" applyAlignment="1" applyProtection="1">
      <alignment horizontal="right" vertical="center"/>
      <protection locked="0"/>
    </xf>
    <xf numFmtId="41" fontId="14" fillId="0" borderId="0" xfId="3" applyNumberFormat="1" applyFont="1" applyFill="1" applyBorder="1" applyAlignment="1" applyProtection="1">
      <alignment horizontal="right" vertical="center"/>
      <protection locked="0"/>
    </xf>
    <xf numFmtId="41" fontId="12" fillId="0" borderId="0" xfId="4" applyNumberFormat="1" applyFont="1" applyFill="1" applyBorder="1" applyAlignment="1" applyProtection="1">
      <alignment horizontal="right" vertical="center"/>
      <protection locked="0"/>
    </xf>
    <xf numFmtId="41" fontId="14" fillId="0" borderId="0" xfId="4" applyNumberFormat="1" applyFont="1" applyFill="1" applyBorder="1" applyAlignment="1" applyProtection="1">
      <alignment horizontal="right" vertical="center"/>
      <protection locked="0"/>
    </xf>
    <xf numFmtId="41" fontId="14" fillId="0" borderId="0" xfId="3" applyNumberFormat="1" applyFont="1" applyFill="1" applyAlignment="1" applyProtection="1">
      <alignment horizontal="right" vertical="center"/>
      <protection locked="0"/>
    </xf>
    <xf numFmtId="41" fontId="12" fillId="0" borderId="0" xfId="3" applyNumberFormat="1" applyFont="1" applyFill="1" applyAlignment="1" applyProtection="1">
      <alignment horizontal="right" vertical="center"/>
      <protection locked="0"/>
    </xf>
    <xf numFmtId="43" fontId="12" fillId="0" borderId="0" xfId="1" applyFont="1" applyFill="1" applyAlignment="1" applyProtection="1">
      <alignment horizontal="right" vertical="center"/>
      <protection locked="0"/>
    </xf>
    <xf numFmtId="170" fontId="14" fillId="0" borderId="0" xfId="55" applyNumberFormat="1" applyFont="1" applyFill="1" applyBorder="1" applyAlignment="1" applyProtection="1">
      <alignment horizontal="right" vertical="center"/>
      <protection locked="0"/>
    </xf>
    <xf numFmtId="9" fontId="14" fillId="0" borderId="0" xfId="55" applyFont="1" applyFill="1" applyBorder="1" applyAlignment="1" applyProtection="1">
      <alignment horizontal="right" vertical="center"/>
      <protection locked="0"/>
    </xf>
    <xf numFmtId="168" fontId="14" fillId="0" borderId="0" xfId="55" applyNumberFormat="1" applyFont="1" applyFill="1" applyBorder="1" applyAlignment="1" applyProtection="1">
      <alignment horizontal="right" vertical="center"/>
      <protection locked="0"/>
    </xf>
    <xf numFmtId="41" fontId="14" fillId="0" borderId="0" xfId="1" applyNumberFormat="1" applyFont="1" applyFill="1" applyBorder="1" applyAlignment="1" applyProtection="1">
      <alignment horizontal="right" vertical="center"/>
    </xf>
    <xf numFmtId="41" fontId="14" fillId="0" borderId="5" xfId="1" applyNumberFormat="1" applyFont="1" applyFill="1" applyBorder="1" applyAlignment="1" applyProtection="1">
      <alignment horizontal="right" vertical="center"/>
    </xf>
    <xf numFmtId="41" fontId="14" fillId="0" borderId="2" xfId="1" applyNumberFormat="1" applyFont="1" applyFill="1" applyBorder="1" applyAlignment="1" applyProtection="1">
      <alignment horizontal="right" vertical="center"/>
    </xf>
    <xf numFmtId="41" fontId="14" fillId="0" borderId="3" xfId="3" applyNumberFormat="1" applyFont="1" applyFill="1" applyBorder="1" applyAlignment="1" applyProtection="1">
      <alignment horizontal="right" vertical="center"/>
    </xf>
    <xf numFmtId="41" fontId="14" fillId="0" borderId="4" xfId="3" applyNumberFormat="1" applyFont="1" applyFill="1" applyBorder="1" applyAlignment="1" applyProtection="1">
      <alignment horizontal="right" vertical="center"/>
    </xf>
    <xf numFmtId="41" fontId="14" fillId="0" borderId="2" xfId="3" applyNumberFormat="1" applyFont="1" applyFill="1" applyBorder="1" applyAlignment="1" applyProtection="1">
      <alignment horizontal="right" vertical="center"/>
    </xf>
    <xf numFmtId="43" fontId="12" fillId="0" borderId="2" xfId="1" applyFont="1" applyFill="1" applyBorder="1" applyAlignment="1" applyProtection="1">
      <alignment horizontal="right" vertical="center"/>
    </xf>
    <xf numFmtId="43" fontId="14" fillId="0" borderId="1" xfId="1" applyFont="1" applyFill="1" applyBorder="1" applyAlignment="1" applyProtection="1">
      <alignment horizontal="right" vertical="center"/>
    </xf>
    <xf numFmtId="41" fontId="14" fillId="0" borderId="1" xfId="3" applyNumberFormat="1" applyFont="1" applyFill="1" applyBorder="1" applyAlignment="1" applyProtection="1">
      <alignment horizontal="right" vertical="center"/>
    </xf>
    <xf numFmtId="41" fontId="5" fillId="0" borderId="0" xfId="1" applyNumberFormat="1" applyFont="1" applyFill="1" applyAlignment="1" applyProtection="1">
      <alignment horizontal="right" vertical="center"/>
      <protection locked="0"/>
    </xf>
    <xf numFmtId="166" fontId="27" fillId="0" borderId="3" xfId="1" applyNumberFormat="1" applyFont="1" applyFill="1" applyBorder="1" applyAlignment="1" applyProtection="1">
      <alignment horizontal="right" vertical="center"/>
      <protection locked="0"/>
    </xf>
    <xf numFmtId="41" fontId="23" fillId="0" borderId="1" xfId="1" applyNumberFormat="1" applyFont="1" applyFill="1" applyBorder="1" applyAlignment="1" applyProtection="1">
      <alignment horizontal="right" vertical="center"/>
    </xf>
    <xf numFmtId="41" fontId="23" fillId="0" borderId="2" xfId="1" applyNumberFormat="1" applyFont="1" applyFill="1" applyBorder="1" applyAlignment="1" applyProtection="1">
      <alignment horizontal="right" vertical="center"/>
    </xf>
    <xf numFmtId="41" fontId="23" fillId="0" borderId="3" xfId="1" applyNumberFormat="1" applyFont="1" applyFill="1" applyBorder="1" applyAlignment="1" applyProtection="1">
      <alignment horizontal="right" vertical="center"/>
    </xf>
    <xf numFmtId="41" fontId="23" fillId="0" borderId="5" xfId="1" applyNumberFormat="1" applyFont="1" applyFill="1" applyBorder="1" applyAlignment="1" applyProtection="1">
      <alignment horizontal="right" vertical="center"/>
    </xf>
    <xf numFmtId="41" fontId="5" fillId="0" borderId="3" xfId="1" applyNumberFormat="1" applyFont="1" applyFill="1" applyBorder="1" applyAlignment="1" applyProtection="1">
      <alignment horizontal="right" vertical="center"/>
    </xf>
    <xf numFmtId="166" fontId="14" fillId="0" borderId="3" xfId="1" applyNumberFormat="1" applyFont="1" applyFill="1" applyBorder="1" applyAlignment="1" applyProtection="1">
      <alignment horizontal="right" vertical="center"/>
      <protection locked="0"/>
    </xf>
    <xf numFmtId="166" fontId="14" fillId="0" borderId="1" xfId="1" applyNumberFormat="1" applyFont="1" applyFill="1" applyBorder="1" applyAlignment="1" applyProtection="1">
      <alignment horizontal="right" vertical="center"/>
      <protection locked="0"/>
    </xf>
    <xf numFmtId="41" fontId="14" fillId="0" borderId="4" xfId="6" applyNumberFormat="1" applyFont="1" applyFill="1" applyBorder="1" applyAlignment="1" applyProtection="1">
      <alignment horizontal="right" vertical="center"/>
      <protection locked="0"/>
    </xf>
    <xf numFmtId="43" fontId="23" fillId="0" borderId="0" xfId="1" applyFont="1" applyFill="1" applyBorder="1" applyAlignment="1" applyProtection="1">
      <alignment horizontal="right" vertical="center"/>
      <protection locked="0"/>
    </xf>
    <xf numFmtId="170" fontId="12" fillId="0" borderId="0" xfId="1" applyNumberFormat="1" applyFont="1" applyFill="1" applyBorder="1" applyAlignment="1" applyProtection="1">
      <alignment horizontal="right" vertical="center"/>
      <protection locked="0"/>
    </xf>
    <xf numFmtId="170" fontId="14" fillId="0" borderId="0" xfId="6" applyNumberFormat="1" applyFont="1" applyFill="1" applyBorder="1" applyAlignment="1" applyProtection="1">
      <alignment horizontal="right" vertical="center"/>
      <protection locked="0"/>
    </xf>
    <xf numFmtId="170" fontId="14" fillId="0" borderId="0" xfId="1" applyNumberFormat="1" applyFont="1" applyFill="1" applyBorder="1" applyAlignment="1" applyProtection="1">
      <alignment horizontal="center" vertical="center"/>
      <protection locked="0"/>
    </xf>
    <xf numFmtId="170" fontId="14" fillId="0" borderId="0" xfId="1" applyNumberFormat="1" applyFont="1" applyFill="1" applyBorder="1" applyAlignment="1" applyProtection="1">
      <alignment horizontal="right" vertical="center"/>
      <protection locked="0"/>
    </xf>
    <xf numFmtId="166" fontId="9" fillId="0" borderId="0" xfId="1" applyNumberFormat="1" applyFont="1" applyFill="1" applyAlignment="1" applyProtection="1">
      <alignment horizontal="right" vertical="center"/>
      <protection locked="0"/>
    </xf>
    <xf numFmtId="166" fontId="13" fillId="0" borderId="0" xfId="1" applyNumberFormat="1" applyFont="1" applyFill="1" applyBorder="1" applyAlignment="1" applyProtection="1">
      <alignment horizontal="center" vertical="center"/>
      <protection locked="0"/>
    </xf>
    <xf numFmtId="166" fontId="0" fillId="0" borderId="0" xfId="1" applyNumberFormat="1" applyFont="1" applyFill="1" applyAlignment="1" applyProtection="1">
      <alignment horizontal="right" vertical="center"/>
    </xf>
    <xf numFmtId="166" fontId="12" fillId="0" borderId="0" xfId="1" applyNumberFormat="1" applyFont="1" applyFill="1" applyBorder="1" applyAlignment="1" applyProtection="1">
      <alignment horizontal="right" vertical="center"/>
    </xf>
    <xf numFmtId="166" fontId="12" fillId="0" borderId="0" xfId="4" applyNumberFormat="1" applyFont="1" applyFill="1" applyAlignment="1" applyProtection="1">
      <alignment horizontal="right" vertical="center"/>
    </xf>
    <xf numFmtId="166" fontId="12" fillId="0" borderId="0" xfId="4" applyNumberFormat="1" applyFont="1" applyFill="1" applyAlignment="1" applyProtection="1">
      <alignment horizontal="right" vertical="center"/>
      <protection locked="0"/>
    </xf>
    <xf numFmtId="166" fontId="14" fillId="0" borderId="1" xfId="4" applyNumberFormat="1" applyFont="1" applyFill="1" applyBorder="1" applyAlignment="1" applyProtection="1">
      <alignment horizontal="right" vertical="center"/>
    </xf>
    <xf numFmtId="166" fontId="12" fillId="0" borderId="5" xfId="1" applyNumberFormat="1" applyFont="1" applyFill="1" applyBorder="1" applyAlignment="1" applyProtection="1">
      <alignment horizontal="right" vertical="center"/>
      <protection locked="0"/>
    </xf>
    <xf numFmtId="166" fontId="5" fillId="0" borderId="0" xfId="1" applyNumberFormat="1" applyFont="1" applyFill="1" applyAlignment="1" applyProtection="1">
      <alignment horizontal="right" vertical="center"/>
      <protection locked="0"/>
    </xf>
    <xf numFmtId="43" fontId="5" fillId="0" borderId="0" xfId="1" applyFont="1" applyFill="1" applyAlignment="1" applyProtection="1">
      <alignment horizontal="right" vertical="center"/>
      <protection locked="0"/>
    </xf>
    <xf numFmtId="41" fontId="12" fillId="0" borderId="0" xfId="1" applyNumberFormat="1" applyFont="1" applyFill="1" applyBorder="1" applyAlignment="1" applyProtection="1">
      <alignment horizontal="center" vertical="center"/>
      <protection locked="0"/>
    </xf>
    <xf numFmtId="168" fontId="23" fillId="0" borderId="0" xfId="1" applyNumberFormat="1" applyFont="1" applyFill="1" applyBorder="1" applyAlignment="1" applyProtection="1">
      <alignment horizontal="right" vertical="center"/>
      <protection locked="0"/>
    </xf>
    <xf numFmtId="166" fontId="0" fillId="0" borderId="0" xfId="1" applyNumberFormat="1" applyFont="1" applyFill="1" applyAlignment="1">
      <alignment horizontal="right" vertical="center"/>
    </xf>
    <xf numFmtId="168" fontId="13" fillId="0" borderId="0" xfId="1" applyNumberFormat="1" applyFont="1" applyFill="1" applyBorder="1" applyAlignment="1" applyProtection="1">
      <alignment horizontal="center" vertical="center"/>
      <protection locked="0"/>
    </xf>
    <xf numFmtId="174" fontId="14" fillId="0" borderId="0" xfId="1" applyNumberFormat="1" applyFont="1" applyFill="1" applyBorder="1" applyAlignment="1" applyProtection="1">
      <alignment horizontal="right" vertical="center"/>
      <protection locked="0"/>
    </xf>
    <xf numFmtId="174" fontId="12" fillId="0" borderId="0" xfId="55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Alignment="1" applyProtection="1">
      <alignment vertical="center"/>
      <protection locked="0"/>
    </xf>
    <xf numFmtId="165" fontId="10" fillId="0" borderId="0" xfId="0" applyNumberFormat="1" applyFont="1" applyAlignment="1" applyProtection="1">
      <alignment horizontal="center" vertical="center"/>
      <protection locked="0"/>
    </xf>
    <xf numFmtId="165" fontId="9" fillId="0" borderId="0" xfId="0" applyNumberFormat="1" applyFont="1" applyAlignment="1" applyProtection="1">
      <alignment horizontal="left" vertical="center"/>
      <protection locked="0"/>
    </xf>
    <xf numFmtId="41" fontId="9" fillId="0" borderId="0" xfId="0" applyNumberFormat="1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vertical="center"/>
      <protection locked="0"/>
    </xf>
    <xf numFmtId="43" fontId="9" fillId="0" borderId="0" xfId="1" applyFont="1" applyFill="1" applyAlignment="1" applyProtection="1">
      <alignment vertical="center"/>
      <protection locked="0"/>
    </xf>
    <xf numFmtId="165" fontId="8" fillId="0" borderId="0" xfId="0" applyNumberFormat="1" applyFont="1" applyAlignment="1" applyProtection="1">
      <alignment horizontal="left" vertical="center"/>
      <protection locked="0"/>
    </xf>
    <xf numFmtId="43" fontId="9" fillId="0" borderId="0" xfId="0" applyNumberFormat="1" applyFont="1" applyAlignment="1" applyProtection="1">
      <alignment vertical="center"/>
      <protection locked="0"/>
    </xf>
    <xf numFmtId="165" fontId="12" fillId="0" borderId="0" xfId="0" applyNumberFormat="1" applyFont="1" applyAlignment="1" applyProtection="1">
      <alignment horizontal="left" vertical="center"/>
      <protection locked="0"/>
    </xf>
    <xf numFmtId="165" fontId="13" fillId="0" borderId="0" xfId="0" applyNumberFormat="1" applyFont="1" applyAlignment="1" applyProtection="1">
      <alignment horizontal="center" vertical="center"/>
      <protection locked="0"/>
    </xf>
    <xf numFmtId="41" fontId="12" fillId="0" borderId="0" xfId="0" applyNumberFormat="1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165" fontId="22" fillId="0" borderId="0" xfId="0" applyNumberFormat="1" applyFont="1" applyAlignment="1" applyProtection="1">
      <alignment horizontal="center" vertical="center"/>
      <protection locked="0"/>
    </xf>
    <xf numFmtId="165" fontId="5" fillId="0" borderId="0" xfId="0" applyNumberFormat="1" applyFont="1" applyAlignment="1" applyProtection="1">
      <alignment horizontal="left" vertical="center"/>
      <protection locked="0"/>
    </xf>
    <xf numFmtId="41" fontId="23" fillId="0" borderId="0" xfId="0" applyNumberFormat="1" applyFont="1" applyAlignment="1" applyProtection="1">
      <alignment horizontal="center" vertical="center"/>
      <protection locked="0"/>
    </xf>
    <xf numFmtId="43" fontId="12" fillId="0" borderId="0" xfId="0" applyNumberFormat="1" applyFont="1" applyAlignment="1" applyProtection="1">
      <alignment vertical="center"/>
      <protection locked="0"/>
    </xf>
    <xf numFmtId="41" fontId="5" fillId="0" borderId="0" xfId="0" applyNumberFormat="1" applyFont="1" applyAlignment="1" applyProtection="1">
      <alignment horizontal="center" vertical="center"/>
      <protection locked="0"/>
    </xf>
    <xf numFmtId="165" fontId="14" fillId="0" borderId="0" xfId="0" applyNumberFormat="1" applyFont="1" applyAlignment="1" applyProtection="1">
      <alignment horizontal="left" vertical="center"/>
      <protection locked="0"/>
    </xf>
    <xf numFmtId="49" fontId="12" fillId="0" borderId="0" xfId="0" quotePrefix="1" applyNumberFormat="1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1" fontId="12" fillId="0" borderId="0" xfId="0" applyNumberFormat="1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165" fontId="24" fillId="0" borderId="0" xfId="0" applyNumberFormat="1" applyFont="1" applyAlignment="1" applyProtection="1">
      <alignment horizontal="left" vertical="center"/>
      <protection locked="0"/>
    </xf>
    <xf numFmtId="165" fontId="23" fillId="0" borderId="0" xfId="0" applyNumberFormat="1" applyFont="1" applyAlignment="1" applyProtection="1">
      <alignment horizontal="left" vertical="center"/>
      <protection locked="0"/>
    </xf>
    <xf numFmtId="165" fontId="24" fillId="0" borderId="0" xfId="0" applyNumberFormat="1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43" fontId="14" fillId="0" borderId="0" xfId="1" applyFont="1" applyFill="1" applyAlignment="1" applyProtection="1">
      <alignment vertical="center"/>
      <protection locked="0"/>
    </xf>
    <xf numFmtId="166" fontId="12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165" fontId="23" fillId="0" borderId="0" xfId="0" applyNumberFormat="1" applyFont="1" applyAlignment="1" applyProtection="1">
      <alignment vertical="center"/>
      <protection locked="0"/>
    </xf>
    <xf numFmtId="165" fontId="7" fillId="0" borderId="0" xfId="0" applyNumberFormat="1" applyFont="1" applyAlignment="1" applyProtection="1">
      <alignment horizontal="left" vertical="center"/>
      <protection locked="0"/>
    </xf>
    <xf numFmtId="165" fontId="11" fillId="0" borderId="0" xfId="0" applyNumberFormat="1" applyFont="1" applyAlignment="1" applyProtection="1">
      <alignment horizontal="center" vertical="center"/>
      <protection locked="0"/>
    </xf>
    <xf numFmtId="41" fontId="7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43" fontId="7" fillId="0" borderId="0" xfId="1" applyFont="1" applyFill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41" fontId="13" fillId="0" borderId="0" xfId="0" applyNumberFormat="1" applyFont="1" applyAlignment="1" applyProtection="1">
      <alignment horizontal="center" vertical="center"/>
      <protection locked="0"/>
    </xf>
    <xf numFmtId="165" fontId="15" fillId="0" borderId="0" xfId="0" applyNumberFormat="1" applyFont="1" applyAlignment="1" applyProtection="1">
      <alignment horizontal="left" vertical="center"/>
      <protection locked="0"/>
    </xf>
    <xf numFmtId="174" fontId="12" fillId="0" borderId="0" xfId="0" applyNumberFormat="1" applyFont="1" applyAlignment="1" applyProtection="1">
      <alignment horizontal="right" vertical="center"/>
      <protection locked="0"/>
    </xf>
    <xf numFmtId="165" fontId="15" fillId="0" borderId="0" xfId="0" applyNumberFormat="1" applyFont="1" applyAlignment="1" applyProtection="1">
      <alignment horizontal="center" vertical="center"/>
      <protection locked="0"/>
    </xf>
    <xf numFmtId="165" fontId="14" fillId="0" borderId="0" xfId="26" applyNumberFormat="1" applyFont="1" applyAlignment="1" applyProtection="1">
      <alignment horizontal="left" vertical="center"/>
      <protection locked="0"/>
    </xf>
    <xf numFmtId="165" fontId="15" fillId="0" borderId="0" xfId="26" applyNumberFormat="1" applyFont="1" applyAlignment="1" applyProtection="1">
      <alignment horizontal="left" vertical="center"/>
      <protection locked="0"/>
    </xf>
    <xf numFmtId="165" fontId="12" fillId="0" borderId="0" xfId="26" applyNumberFormat="1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/>
      <protection locked="0"/>
    </xf>
    <xf numFmtId="43" fontId="12" fillId="0" borderId="0" xfId="0" applyNumberFormat="1" applyFont="1" applyAlignment="1" applyProtection="1">
      <alignment horizontal="right" vertical="center"/>
      <protection locked="0"/>
    </xf>
    <xf numFmtId="170" fontId="12" fillId="0" borderId="0" xfId="0" applyNumberFormat="1" applyFont="1" applyAlignment="1" applyProtection="1">
      <alignment horizontal="right" vertical="center"/>
      <protection locked="0"/>
    </xf>
    <xf numFmtId="168" fontId="12" fillId="0" borderId="0" xfId="0" applyNumberFormat="1" applyFont="1" applyAlignment="1" applyProtection="1">
      <alignment horizontal="right" vertical="center"/>
      <protection locked="0"/>
    </xf>
    <xf numFmtId="165" fontId="12" fillId="0" borderId="0" xfId="54" applyNumberFormat="1" applyFont="1" applyAlignment="1" applyProtection="1">
      <alignment vertical="center"/>
      <protection locked="0"/>
    </xf>
    <xf numFmtId="41" fontId="9" fillId="0" borderId="0" xfId="54" applyNumberFormat="1" applyFont="1" applyAlignment="1" applyProtection="1">
      <alignment horizontal="right" vertical="center"/>
      <protection locked="0"/>
    </xf>
    <xf numFmtId="41" fontId="9" fillId="0" borderId="0" xfId="54" applyNumberFormat="1" applyFont="1" applyAlignment="1" applyProtection="1">
      <alignment vertical="center"/>
      <protection locked="0"/>
    </xf>
    <xf numFmtId="165" fontId="13" fillId="0" borderId="0" xfId="54" applyNumberFormat="1" applyFont="1" applyAlignment="1" applyProtection="1">
      <alignment horizontal="center" vertical="center"/>
      <protection locked="0"/>
    </xf>
    <xf numFmtId="41" fontId="14" fillId="0" borderId="0" xfId="54" applyNumberFormat="1" applyFont="1" applyAlignment="1" applyProtection="1">
      <alignment horizontal="center" vertical="center"/>
      <protection locked="0"/>
    </xf>
    <xf numFmtId="41" fontId="14" fillId="0" borderId="0" xfId="54" applyNumberFormat="1" applyFont="1" applyAlignment="1" applyProtection="1">
      <alignment horizontal="centerContinuous" vertical="center"/>
      <protection locked="0"/>
    </xf>
    <xf numFmtId="41" fontId="12" fillId="0" borderId="0" xfId="54" applyNumberFormat="1" applyFont="1" applyAlignment="1" applyProtection="1">
      <alignment horizontal="center" vertical="center"/>
      <protection locked="0"/>
    </xf>
    <xf numFmtId="41" fontId="12" fillId="0" borderId="0" xfId="54" applyNumberFormat="1" applyFont="1" applyAlignment="1" applyProtection="1">
      <alignment vertical="center"/>
      <protection locked="0"/>
    </xf>
    <xf numFmtId="41" fontId="12" fillId="0" borderId="3" xfId="54" applyNumberFormat="1" applyFont="1" applyBorder="1" applyAlignment="1" applyProtection="1">
      <alignment horizontal="center" vertical="center"/>
      <protection locked="0"/>
    </xf>
    <xf numFmtId="165" fontId="9" fillId="0" borderId="0" xfId="54" applyNumberFormat="1" applyFont="1" applyAlignment="1" applyProtection="1">
      <alignment vertical="center"/>
      <protection locked="0"/>
    </xf>
    <xf numFmtId="165" fontId="12" fillId="0" borderId="0" xfId="54" applyNumberFormat="1" applyFont="1" applyAlignment="1" applyProtection="1">
      <alignment horizontal="center" vertical="center"/>
      <protection locked="0"/>
    </xf>
    <xf numFmtId="41" fontId="13" fillId="0" borderId="0" xfId="54" applyNumberFormat="1" applyFont="1" applyAlignment="1" applyProtection="1">
      <alignment horizontal="center" vertical="center"/>
      <protection locked="0"/>
    </xf>
    <xf numFmtId="165" fontId="14" fillId="0" borderId="0" xfId="54" applyNumberFormat="1" applyFont="1" applyAlignment="1" applyProtection="1">
      <alignment vertical="center"/>
      <protection locked="0"/>
    </xf>
    <xf numFmtId="0" fontId="14" fillId="0" borderId="0" xfId="37" applyFont="1" applyAlignment="1" applyProtection="1">
      <alignment horizontal="left"/>
      <protection locked="0"/>
    </xf>
    <xf numFmtId="0" fontId="21" fillId="0" borderId="0" xfId="36" applyFont="1" applyAlignment="1" applyProtection="1">
      <alignment horizontal="center" vertical="center"/>
      <protection locked="0"/>
    </xf>
    <xf numFmtId="0" fontId="15" fillId="0" borderId="0" xfId="39" applyFont="1" applyAlignment="1" applyProtection="1">
      <alignment horizontal="left"/>
      <protection locked="0"/>
    </xf>
    <xf numFmtId="165" fontId="15" fillId="0" borderId="0" xfId="54" applyNumberFormat="1" applyFont="1" applyAlignment="1" applyProtection="1">
      <alignment vertical="center"/>
      <protection locked="0"/>
    </xf>
    <xf numFmtId="171" fontId="12" fillId="0" borderId="0" xfId="54" applyNumberFormat="1" applyFont="1" applyAlignment="1" applyProtection="1">
      <alignment vertical="center"/>
      <protection locked="0"/>
    </xf>
    <xf numFmtId="41" fontId="12" fillId="0" borderId="0" xfId="54" applyNumberFormat="1" applyFont="1" applyAlignment="1" applyProtection="1">
      <alignment horizontal="right" vertical="center"/>
      <protection locked="0"/>
    </xf>
    <xf numFmtId="41" fontId="0" fillId="0" borderId="0" xfId="54" applyNumberFormat="1" applyFont="1" applyAlignment="1" applyProtection="1">
      <alignment horizontal="right" vertical="center"/>
      <protection locked="0"/>
    </xf>
    <xf numFmtId="41" fontId="9" fillId="0" borderId="0" xfId="0" applyNumberFormat="1" applyFont="1" applyAlignment="1" applyProtection="1">
      <alignment vertical="center"/>
      <protection locked="0"/>
    </xf>
    <xf numFmtId="175" fontId="12" fillId="0" borderId="0" xfId="54" applyNumberFormat="1" applyFont="1" applyAlignment="1" applyProtection="1">
      <alignment vertical="center"/>
      <protection locked="0"/>
    </xf>
    <xf numFmtId="176" fontId="12" fillId="0" borderId="0" xfId="54" applyNumberFormat="1" applyFont="1" applyAlignment="1" applyProtection="1">
      <alignment vertical="center"/>
      <protection locked="0"/>
    </xf>
    <xf numFmtId="165" fontId="9" fillId="0" borderId="0" xfId="0" applyNumberFormat="1" applyFont="1" applyAlignment="1" applyProtection="1">
      <alignment horizontal="center" vertical="center"/>
      <protection locked="0"/>
    </xf>
    <xf numFmtId="165" fontId="15" fillId="0" borderId="0" xfId="32" applyNumberFormat="1" applyFont="1" applyAlignment="1" applyProtection="1">
      <alignment horizontal="center" vertical="center"/>
      <protection locked="0"/>
    </xf>
    <xf numFmtId="0" fontId="13" fillId="0" borderId="0" xfId="32" applyFont="1" applyAlignment="1" applyProtection="1">
      <alignment horizontal="center" vertical="center"/>
      <protection locked="0"/>
    </xf>
    <xf numFmtId="0" fontId="12" fillId="0" borderId="0" xfId="32" applyFont="1" applyAlignment="1" applyProtection="1">
      <alignment vertical="center"/>
      <protection locked="0"/>
    </xf>
    <xf numFmtId="0" fontId="15" fillId="0" borderId="0" xfId="32" applyFont="1" applyAlignment="1" applyProtection="1">
      <alignment horizontal="center" vertical="center"/>
      <protection locked="0"/>
    </xf>
    <xf numFmtId="165" fontId="28" fillId="0" borderId="0" xfId="54" applyNumberFormat="1" applyFont="1" applyAlignment="1" applyProtection="1">
      <alignment vertical="center"/>
      <protection locked="0"/>
    </xf>
    <xf numFmtId="0" fontId="29" fillId="0" borderId="0" xfId="32" applyFont="1" applyAlignment="1" applyProtection="1">
      <alignment horizontal="center" vertical="center"/>
      <protection locked="0"/>
    </xf>
    <xf numFmtId="41" fontId="10" fillId="0" borderId="0" xfId="0" applyNumberFormat="1" applyFont="1" applyAlignment="1" applyProtection="1">
      <alignment horizontal="center" vertical="center"/>
      <protection locked="0"/>
    </xf>
    <xf numFmtId="166" fontId="9" fillId="0" borderId="0" xfId="0" applyNumberFormat="1" applyFont="1" applyAlignment="1" applyProtection="1">
      <alignment horizontal="right" vertical="center"/>
      <protection locked="0"/>
    </xf>
    <xf numFmtId="0" fontId="12" fillId="0" borderId="0" xfId="0" quotePrefix="1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12" fillId="0" borderId="0" xfId="0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 applyProtection="1">
      <alignment vertical="center"/>
      <protection locked="0"/>
    </xf>
    <xf numFmtId="41" fontId="12" fillId="0" borderId="0" xfId="0" applyNumberFormat="1" applyFont="1" applyAlignment="1" applyProtection="1">
      <alignment horizontal="center" vertical="center"/>
      <protection locked="0"/>
    </xf>
    <xf numFmtId="0" fontId="12" fillId="0" borderId="0" xfId="27" applyAlignment="1" applyProtection="1">
      <alignment horizontal="left" wrapText="1"/>
      <protection locked="0"/>
    </xf>
    <xf numFmtId="41" fontId="14" fillId="0" borderId="0" xfId="0" applyNumberFormat="1" applyFont="1" applyAlignment="1" applyProtection="1">
      <alignment horizontal="right" vertical="center"/>
      <protection locked="0"/>
    </xf>
    <xf numFmtId="166" fontId="0" fillId="0" borderId="0" xfId="0" applyNumberFormat="1" applyAlignment="1" applyProtection="1">
      <alignment vertical="center"/>
      <protection locked="0"/>
    </xf>
    <xf numFmtId="41" fontId="14" fillId="0" borderId="5" xfId="0" applyNumberFormat="1" applyFont="1" applyBorder="1" applyAlignment="1">
      <alignment horizontal="right" vertical="center"/>
    </xf>
    <xf numFmtId="166" fontId="14" fillId="0" borderId="5" xfId="0" applyNumberFormat="1" applyFont="1" applyBorder="1" applyAlignment="1">
      <alignment horizontal="right" vertical="center"/>
    </xf>
    <xf numFmtId="41" fontId="12" fillId="0" borderId="0" xfId="0" applyNumberFormat="1" applyFont="1" applyAlignment="1">
      <alignment horizontal="right" vertical="center"/>
    </xf>
    <xf numFmtId="166" fontId="12" fillId="0" borderId="0" xfId="0" applyNumberFormat="1" applyFont="1" applyAlignment="1">
      <alignment horizontal="right" vertical="center"/>
    </xf>
    <xf numFmtId="166" fontId="0" fillId="0" borderId="0" xfId="0" applyNumberFormat="1" applyAlignment="1" applyProtection="1">
      <alignment horizontal="right" vertical="center"/>
      <protection locked="0"/>
    </xf>
    <xf numFmtId="177" fontId="12" fillId="0" borderId="0" xfId="0" applyNumberFormat="1" applyFont="1" applyAlignment="1" applyProtection="1">
      <alignment vertical="center"/>
      <protection locked="0"/>
    </xf>
    <xf numFmtId="165" fontId="15" fillId="0" borderId="0" xfId="73" applyNumberFormat="1" applyFont="1" applyAlignment="1" applyProtection="1">
      <alignment horizontal="left" vertical="center"/>
      <protection locked="0"/>
    </xf>
    <xf numFmtId="165" fontId="12" fillId="0" borderId="0" xfId="73" applyNumberFormat="1" applyAlignment="1" applyProtection="1">
      <alignment horizontal="left" vertical="center"/>
      <protection locked="0"/>
    </xf>
    <xf numFmtId="165" fontId="14" fillId="0" borderId="0" xfId="73" applyNumberFormat="1" applyFont="1" applyAlignment="1" applyProtection="1">
      <alignment horizontal="left" vertical="center"/>
      <protection locked="0"/>
    </xf>
    <xf numFmtId="165" fontId="12" fillId="0" borderId="0" xfId="63" applyNumberFormat="1" applyAlignment="1" applyProtection="1">
      <alignment horizontal="left" vertical="center"/>
      <protection locked="0"/>
    </xf>
    <xf numFmtId="165" fontId="14" fillId="0" borderId="0" xfId="63" applyNumberFormat="1" applyFont="1" applyAlignment="1" applyProtection="1">
      <alignment horizontal="left" vertical="center"/>
      <protection locked="0"/>
    </xf>
    <xf numFmtId="41" fontId="22" fillId="0" borderId="0" xfId="0" applyNumberFormat="1" applyFont="1" applyAlignment="1" applyProtection="1">
      <alignment horizontal="center" vertical="center"/>
      <protection locked="0"/>
    </xf>
    <xf numFmtId="41" fontId="23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41" fontId="14" fillId="0" borderId="0" xfId="0" applyNumberFormat="1" applyFont="1" applyAlignment="1" applyProtection="1">
      <alignment horizontal="center" vertical="center"/>
      <protection locked="0"/>
    </xf>
    <xf numFmtId="41" fontId="13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wrapText="1"/>
      <protection locked="0"/>
    </xf>
    <xf numFmtId="41" fontId="14" fillId="0" borderId="0" xfId="54" applyNumberFormat="1" applyFont="1" applyAlignment="1" applyProtection="1">
      <alignment horizontal="center" vertical="center"/>
      <protection locked="0"/>
    </xf>
    <xf numFmtId="41" fontId="12" fillId="0" borderId="3" xfId="54" applyNumberFormat="1" applyFont="1" applyBorder="1" applyAlignment="1" applyProtection="1">
      <alignment horizontal="center" vertical="center"/>
      <protection locked="0"/>
    </xf>
    <xf numFmtId="41" fontId="13" fillId="0" borderId="0" xfId="54" applyNumberFormat="1" applyFont="1" applyAlignment="1" applyProtection="1">
      <alignment horizontal="center" vertical="center"/>
      <protection locked="0"/>
    </xf>
    <xf numFmtId="41" fontId="14" fillId="0" borderId="0" xfId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/>
      <protection locked="0"/>
    </xf>
    <xf numFmtId="41" fontId="13" fillId="0" borderId="0" xfId="1" applyNumberFormat="1" applyFont="1" applyFill="1" applyBorder="1" applyAlignment="1" applyProtection="1">
      <alignment horizontal="center" vertical="center"/>
      <protection locked="0"/>
    </xf>
  </cellXfs>
  <cellStyles count="85">
    <cellStyle name="Comma" xfId="1" builtinId="3"/>
    <cellStyle name="Comma [0] 2" xfId="2" xr:uid="{00000000-0005-0000-0000-000001000000}"/>
    <cellStyle name="Comma 10" xfId="60" xr:uid="{00000000-0005-0000-0000-000002000000}"/>
    <cellStyle name="Comma 11" xfId="80" xr:uid="{00000000-0005-0000-0000-000003000000}"/>
    <cellStyle name="Comma 18" xfId="62" xr:uid="{00000000-0005-0000-0000-000004000000}"/>
    <cellStyle name="Comma 2" xfId="3" xr:uid="{00000000-0005-0000-0000-000005000000}"/>
    <cellStyle name="Comma 2 2" xfId="4" xr:uid="{00000000-0005-0000-0000-000006000000}"/>
    <cellStyle name="Comma 2 2 3" xfId="69" xr:uid="{00000000-0005-0000-0000-000007000000}"/>
    <cellStyle name="Comma 2 3" xfId="5" xr:uid="{00000000-0005-0000-0000-000008000000}"/>
    <cellStyle name="Comma 3" xfId="6" xr:uid="{00000000-0005-0000-0000-000009000000}"/>
    <cellStyle name="Comma 3 2" xfId="7" xr:uid="{00000000-0005-0000-0000-00000A000000}"/>
    <cellStyle name="Comma 3 2 3" xfId="71" xr:uid="{00000000-0005-0000-0000-00000B000000}"/>
    <cellStyle name="Comma 3 3" xfId="8" xr:uid="{00000000-0005-0000-0000-00000C000000}"/>
    <cellStyle name="Comma 3 5" xfId="70" xr:uid="{00000000-0005-0000-0000-00000D000000}"/>
    <cellStyle name="Comma 4" xfId="9" xr:uid="{00000000-0005-0000-0000-00000E000000}"/>
    <cellStyle name="Comma 5" xfId="10" xr:uid="{00000000-0005-0000-0000-00000F000000}"/>
    <cellStyle name="Comma 6" xfId="11" xr:uid="{00000000-0005-0000-0000-000010000000}"/>
    <cellStyle name="Comma 7" xfId="12" xr:uid="{00000000-0005-0000-0000-000011000000}"/>
    <cellStyle name="Comma 8" xfId="13" xr:uid="{00000000-0005-0000-0000-000012000000}"/>
    <cellStyle name="Comma 9" xfId="14" xr:uid="{00000000-0005-0000-0000-000013000000}"/>
    <cellStyle name="Normal" xfId="0" builtinId="0"/>
    <cellStyle name="Normal - Style1" xfId="15" xr:uid="{00000000-0005-0000-0000-000015000000}"/>
    <cellStyle name="Normal 10" xfId="16" xr:uid="{00000000-0005-0000-0000-000016000000}"/>
    <cellStyle name="Normal 11" xfId="17" xr:uid="{00000000-0005-0000-0000-000017000000}"/>
    <cellStyle name="Normal 12" xfId="18" xr:uid="{00000000-0005-0000-0000-000018000000}"/>
    <cellStyle name="Normal 12 2" xfId="61" xr:uid="{00000000-0005-0000-0000-000019000000}"/>
    <cellStyle name="Normal 13" xfId="19" xr:uid="{00000000-0005-0000-0000-00001A000000}"/>
    <cellStyle name="Normal 14" xfId="20" xr:uid="{00000000-0005-0000-0000-00001B000000}"/>
    <cellStyle name="Normal 15" xfId="21" xr:uid="{00000000-0005-0000-0000-00001C000000}"/>
    <cellStyle name="Normal 16" xfId="22" xr:uid="{00000000-0005-0000-0000-00001D000000}"/>
    <cellStyle name="Normal 17" xfId="23" xr:uid="{00000000-0005-0000-0000-00001E000000}"/>
    <cellStyle name="Normal 18" xfId="24" xr:uid="{00000000-0005-0000-0000-00001F000000}"/>
    <cellStyle name="Normal 19" xfId="25" xr:uid="{00000000-0005-0000-0000-000020000000}"/>
    <cellStyle name="Normal 2" xfId="26" xr:uid="{00000000-0005-0000-0000-000021000000}"/>
    <cellStyle name="Normal 2 2" xfId="27" xr:uid="{00000000-0005-0000-0000-000022000000}"/>
    <cellStyle name="Normal 2 2 3" xfId="63" xr:uid="{00000000-0005-0000-0000-000023000000}"/>
    <cellStyle name="Normal 2 7" xfId="67" xr:uid="{00000000-0005-0000-0000-000024000000}"/>
    <cellStyle name="Normal 20" xfId="28" xr:uid="{00000000-0005-0000-0000-000025000000}"/>
    <cellStyle name="Normal 21" xfId="29" xr:uid="{00000000-0005-0000-0000-000026000000}"/>
    <cellStyle name="Normal 22" xfId="30" xr:uid="{00000000-0005-0000-0000-000027000000}"/>
    <cellStyle name="Normal 23" xfId="31" xr:uid="{00000000-0005-0000-0000-000028000000}"/>
    <cellStyle name="Normal 24" xfId="32" xr:uid="{00000000-0005-0000-0000-000029000000}"/>
    <cellStyle name="Normal 25" xfId="33" xr:uid="{00000000-0005-0000-0000-00002A000000}"/>
    <cellStyle name="Normal 26" xfId="34" xr:uid="{00000000-0005-0000-0000-00002B000000}"/>
    <cellStyle name="Normal 27" xfId="35" xr:uid="{00000000-0005-0000-0000-00002C000000}"/>
    <cellStyle name="Normal 28" xfId="36" xr:uid="{00000000-0005-0000-0000-00002D000000}"/>
    <cellStyle name="Normal 29" xfId="37" xr:uid="{00000000-0005-0000-0000-00002E000000}"/>
    <cellStyle name="Normal 3" xfId="38" xr:uid="{00000000-0005-0000-0000-00002F000000}"/>
    <cellStyle name="Normal 30" xfId="39" xr:uid="{00000000-0005-0000-0000-000030000000}"/>
    <cellStyle name="Normal 31" xfId="40" xr:uid="{00000000-0005-0000-0000-000031000000}"/>
    <cellStyle name="Normal 32" xfId="41" xr:uid="{00000000-0005-0000-0000-000032000000}"/>
    <cellStyle name="Normal 33" xfId="42" xr:uid="{00000000-0005-0000-0000-000033000000}"/>
    <cellStyle name="Normal 34" xfId="43" xr:uid="{00000000-0005-0000-0000-000034000000}"/>
    <cellStyle name="Normal 35" xfId="44" xr:uid="{00000000-0005-0000-0000-000035000000}"/>
    <cellStyle name="Normal 36" xfId="45" xr:uid="{00000000-0005-0000-0000-000036000000}"/>
    <cellStyle name="Normal 37" xfId="46" xr:uid="{00000000-0005-0000-0000-000037000000}"/>
    <cellStyle name="Normal 38" xfId="47" xr:uid="{00000000-0005-0000-0000-000038000000}"/>
    <cellStyle name="Normal 39" xfId="64" xr:uid="{00000000-0005-0000-0000-000039000000}"/>
    <cellStyle name="Normal 4" xfId="48" xr:uid="{00000000-0005-0000-0000-00003A000000}"/>
    <cellStyle name="Normal 40" xfId="65" xr:uid="{00000000-0005-0000-0000-00003B000000}"/>
    <cellStyle name="Normal 41" xfId="66" xr:uid="{00000000-0005-0000-0000-00003C000000}"/>
    <cellStyle name="Normal 42" xfId="59" xr:uid="{00000000-0005-0000-0000-00003D000000}"/>
    <cellStyle name="Normal 42 2" xfId="72" xr:uid="{00000000-0005-0000-0000-00003E000000}"/>
    <cellStyle name="Normal 42 2 2" xfId="78" xr:uid="{00000000-0005-0000-0000-00003F000000}"/>
    <cellStyle name="Normal 42 2 2 2" xfId="84" xr:uid="{760FBAA8-10A5-4E30-A5A6-4C8AD654B711}"/>
    <cellStyle name="Normal 42 2 3" xfId="82" xr:uid="{1FC19B96-9688-4A7D-B9DE-C6B8679EF807}"/>
    <cellStyle name="Normal 42 3" xfId="77" xr:uid="{00000000-0005-0000-0000-000040000000}"/>
    <cellStyle name="Normal 42 3 2" xfId="83" xr:uid="{027E314D-3039-442C-A2DD-F86B882E67FE}"/>
    <cellStyle name="Normal 42 4" xfId="81" xr:uid="{3C7B1BD0-8D1B-461E-A4DE-35E1C70AEAF5}"/>
    <cellStyle name="Normal 43" xfId="73" xr:uid="{00000000-0005-0000-0000-000041000000}"/>
    <cellStyle name="Normal 44" xfId="76" xr:uid="{00000000-0005-0000-0000-000042000000}"/>
    <cellStyle name="Normal 45" xfId="74" xr:uid="{00000000-0005-0000-0000-000043000000}"/>
    <cellStyle name="Normal 46" xfId="75" xr:uid="{00000000-0005-0000-0000-000044000000}"/>
    <cellStyle name="Normal 47" xfId="79" xr:uid="{00000000-0005-0000-0000-000045000000}"/>
    <cellStyle name="Normal 5" xfId="49" xr:uid="{00000000-0005-0000-0000-000046000000}"/>
    <cellStyle name="Normal 6" xfId="50" xr:uid="{00000000-0005-0000-0000-000047000000}"/>
    <cellStyle name="Normal 7" xfId="51" xr:uid="{00000000-0005-0000-0000-000048000000}"/>
    <cellStyle name="Normal 8" xfId="52" xr:uid="{00000000-0005-0000-0000-000049000000}"/>
    <cellStyle name="Normal 9" xfId="53" xr:uid="{00000000-0005-0000-0000-00004A000000}"/>
    <cellStyle name="Normal_Note-Thai_Q1-2002" xfId="54" xr:uid="{00000000-0005-0000-0000-00004B000000}"/>
    <cellStyle name="Percent" xfId="55" builtinId="5"/>
    <cellStyle name="Percent 2" xfId="56" xr:uid="{00000000-0005-0000-0000-00004D000000}"/>
    <cellStyle name="Percent 3" xfId="57" xr:uid="{00000000-0005-0000-0000-00004E000000}"/>
    <cellStyle name="Percent 3 3" xfId="68" xr:uid="{00000000-0005-0000-0000-00004F000000}"/>
    <cellStyle name="Percent 4" xfId="58" xr:uid="{00000000-0005-0000-0000-000050000000}"/>
  </cellStyles>
  <dxfs count="0"/>
  <tableStyles count="0" defaultTableStyle="TableStyleMedium9" defaultPivotStyle="PivotStyleLight16"/>
  <colors>
    <mruColors>
      <color rgb="FF00FFFF"/>
      <color rgb="FFE658D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5"/>
  <sheetViews>
    <sheetView tabSelected="1" zoomScale="78" zoomScaleNormal="78" zoomScaleSheetLayoutView="78" workbookViewId="0">
      <selection activeCell="D4" sqref="D4:F4"/>
    </sheetView>
  </sheetViews>
  <sheetFormatPr defaultColWidth="9.09765625" defaultRowHeight="19"/>
  <cols>
    <col min="1" max="1" width="51.69921875" style="158" customWidth="1"/>
    <col min="2" max="2" width="8.59765625" style="159" customWidth="1"/>
    <col min="3" max="3" width="1.09765625" style="158" customWidth="1"/>
    <col min="4" max="4" width="18.3984375" style="160" customWidth="1"/>
    <col min="5" max="5" width="1.09765625" style="160" customWidth="1"/>
    <col min="6" max="6" width="15.8984375" style="160" customWidth="1"/>
    <col min="7" max="7" width="1.59765625" style="160" customWidth="1"/>
    <col min="8" max="8" width="17.8984375" style="160" customWidth="1"/>
    <col min="9" max="9" width="1.09765625" style="160" customWidth="1"/>
    <col min="10" max="10" width="15.8984375" style="160" customWidth="1"/>
    <col min="11" max="11" width="12" style="161" bestFit="1" customWidth="1"/>
    <col min="12" max="12" width="18.09765625" style="161" customWidth="1"/>
    <col min="13" max="13" width="15.69921875" style="161" customWidth="1"/>
    <col min="14" max="14" width="11.296875" style="161" bestFit="1" customWidth="1"/>
    <col min="15" max="15" width="15.69921875" style="162" bestFit="1" customWidth="1"/>
    <col min="16" max="16" width="16.3984375" style="162" bestFit="1" customWidth="1"/>
    <col min="17" max="16384" width="9.09765625" style="161"/>
  </cols>
  <sheetData>
    <row r="1" spans="1:16" s="131" customFormat="1" ht="23">
      <c r="A1" s="127" t="s">
        <v>0</v>
      </c>
      <c r="B1" s="128"/>
      <c r="C1" s="129"/>
      <c r="D1" s="130"/>
      <c r="E1" s="130"/>
      <c r="F1" s="130"/>
      <c r="G1" s="130"/>
      <c r="H1" s="130"/>
      <c r="I1" s="130"/>
      <c r="J1" s="130"/>
      <c r="O1" s="132"/>
      <c r="P1" s="132"/>
    </row>
    <row r="2" spans="1:16" s="131" customFormat="1" ht="23">
      <c r="A2" s="133" t="s">
        <v>199</v>
      </c>
      <c r="B2" s="128"/>
      <c r="C2" s="129"/>
      <c r="D2" s="130"/>
      <c r="E2" s="130"/>
      <c r="F2" s="130"/>
      <c r="G2" s="130"/>
      <c r="H2" s="130"/>
      <c r="I2" s="130"/>
      <c r="J2" s="130"/>
      <c r="M2" s="132"/>
      <c r="N2" s="134"/>
      <c r="O2" s="132"/>
      <c r="P2" s="132"/>
    </row>
    <row r="3" spans="1:16" s="138" customFormat="1" ht="21.5">
      <c r="A3" s="135"/>
      <c r="B3" s="136"/>
      <c r="C3" s="135"/>
      <c r="D3" s="137"/>
      <c r="E3" s="137"/>
      <c r="F3" s="137"/>
      <c r="G3" s="137"/>
      <c r="H3" s="137"/>
      <c r="I3" s="137"/>
      <c r="J3" s="137"/>
      <c r="L3" s="16"/>
      <c r="O3" s="16"/>
      <c r="P3" s="16"/>
    </row>
    <row r="4" spans="1:16" s="138" customFormat="1" ht="21.5">
      <c r="A4" s="135"/>
      <c r="B4" s="139"/>
      <c r="C4" s="140"/>
      <c r="D4" s="231" t="s">
        <v>1</v>
      </c>
      <c r="E4" s="231"/>
      <c r="F4" s="231"/>
      <c r="G4" s="141"/>
      <c r="H4" s="231" t="s">
        <v>2</v>
      </c>
      <c r="I4" s="231"/>
      <c r="J4" s="231"/>
      <c r="L4" s="142"/>
      <c r="O4" s="16"/>
      <c r="P4" s="16"/>
    </row>
    <row r="5" spans="1:16" s="138" customFormat="1" ht="23">
      <c r="A5" s="133"/>
      <c r="C5" s="140"/>
      <c r="D5" s="232" t="s">
        <v>3</v>
      </c>
      <c r="E5" s="232"/>
      <c r="F5" s="232"/>
      <c r="G5" s="143"/>
      <c r="H5" s="232" t="s">
        <v>3</v>
      </c>
      <c r="I5" s="232"/>
      <c r="J5" s="232"/>
      <c r="O5" s="16"/>
      <c r="P5" s="16"/>
    </row>
    <row r="6" spans="1:16" s="138" customFormat="1" ht="22">
      <c r="A6" s="144" t="s">
        <v>4</v>
      </c>
      <c r="B6" s="139" t="s">
        <v>5</v>
      </c>
      <c r="C6" s="140"/>
      <c r="D6" s="145" t="s">
        <v>233</v>
      </c>
      <c r="E6" s="146"/>
      <c r="F6" s="145" t="s">
        <v>195</v>
      </c>
      <c r="G6" s="145"/>
      <c r="H6" s="145" t="s">
        <v>233</v>
      </c>
      <c r="I6" s="146"/>
      <c r="J6" s="145" t="s">
        <v>195</v>
      </c>
      <c r="L6" s="147"/>
      <c r="M6" s="147"/>
      <c r="O6" s="16"/>
      <c r="P6" s="16"/>
    </row>
    <row r="7" spans="1:16" s="138" customFormat="1" ht="21.5">
      <c r="A7" s="135"/>
      <c r="B7" s="148"/>
      <c r="C7" s="140"/>
      <c r="D7" s="230" t="s">
        <v>6</v>
      </c>
      <c r="E7" s="230"/>
      <c r="F7" s="230"/>
      <c r="G7" s="230"/>
      <c r="H7" s="230"/>
      <c r="I7" s="230"/>
      <c r="J7" s="230"/>
      <c r="O7" s="16"/>
      <c r="P7" s="16"/>
    </row>
    <row r="8" spans="1:16" s="138" customFormat="1" ht="21.5">
      <c r="A8" s="149" t="s">
        <v>7</v>
      </c>
      <c r="B8" s="136"/>
      <c r="C8" s="135"/>
      <c r="D8" s="1"/>
      <c r="E8" s="1"/>
      <c r="F8" s="1"/>
      <c r="G8" s="1"/>
      <c r="H8" s="1"/>
      <c r="I8" s="1"/>
      <c r="J8" s="1"/>
      <c r="O8" s="16"/>
      <c r="P8" s="16"/>
    </row>
    <row r="9" spans="1:16" s="138" customFormat="1" ht="21.5">
      <c r="A9" s="140" t="s">
        <v>8</v>
      </c>
      <c r="B9" s="139">
        <v>5</v>
      </c>
      <c r="C9" s="140"/>
      <c r="D9" s="96">
        <v>157518282</v>
      </c>
      <c r="E9" s="96"/>
      <c r="F9" s="96">
        <v>151510795</v>
      </c>
      <c r="G9" s="8"/>
      <c r="H9" s="96">
        <v>11592675</v>
      </c>
      <c r="I9" s="96"/>
      <c r="J9" s="96">
        <v>27920312</v>
      </c>
      <c r="M9" s="147"/>
      <c r="O9" s="16"/>
      <c r="P9" s="16"/>
    </row>
    <row r="10" spans="1:16" s="138" customFormat="1" ht="21.5">
      <c r="A10" s="140" t="s">
        <v>9</v>
      </c>
      <c r="B10" s="139" t="s">
        <v>10</v>
      </c>
      <c r="C10" s="140"/>
      <c r="D10" s="96">
        <v>816338853</v>
      </c>
      <c r="E10" s="96"/>
      <c r="F10" s="96">
        <v>1000495947</v>
      </c>
      <c r="G10" s="8"/>
      <c r="H10" s="96">
        <v>904447165</v>
      </c>
      <c r="I10" s="96"/>
      <c r="J10" s="96">
        <v>924398928</v>
      </c>
      <c r="M10" s="147"/>
      <c r="O10" s="16"/>
      <c r="P10" s="16"/>
    </row>
    <row r="11" spans="1:16" s="138" customFormat="1" ht="21.5">
      <c r="A11" s="140" t="s">
        <v>11</v>
      </c>
      <c r="B11" s="139">
        <v>4</v>
      </c>
      <c r="C11" s="140"/>
      <c r="D11" s="96">
        <v>112523912</v>
      </c>
      <c r="E11" s="96"/>
      <c r="F11" s="96">
        <v>166070055</v>
      </c>
      <c r="G11" s="8"/>
      <c r="H11" s="96">
        <v>92533639</v>
      </c>
      <c r="I11" s="96"/>
      <c r="J11" s="96">
        <v>87468121</v>
      </c>
      <c r="M11" s="147"/>
      <c r="O11" s="16"/>
      <c r="P11" s="16"/>
    </row>
    <row r="12" spans="1:16" s="138" customFormat="1" ht="21.5">
      <c r="A12" s="140" t="s">
        <v>223</v>
      </c>
      <c r="B12" s="139">
        <v>4</v>
      </c>
      <c r="C12" s="140"/>
      <c r="D12" s="41">
        <v>0</v>
      </c>
      <c r="E12" s="96"/>
      <c r="F12" s="41">
        <v>0</v>
      </c>
      <c r="G12" s="8"/>
      <c r="H12" s="41">
        <v>0</v>
      </c>
      <c r="I12" s="96"/>
      <c r="J12" s="41">
        <v>7629809</v>
      </c>
      <c r="M12" s="147"/>
      <c r="O12" s="16"/>
      <c r="P12" s="16"/>
    </row>
    <row r="13" spans="1:16" s="138" customFormat="1" ht="21.5">
      <c r="A13" s="140" t="s">
        <v>12</v>
      </c>
      <c r="B13" s="139"/>
      <c r="C13" s="140"/>
      <c r="D13" s="41">
        <v>750000</v>
      </c>
      <c r="E13" s="96"/>
      <c r="F13" s="96">
        <v>820000</v>
      </c>
      <c r="G13" s="8"/>
      <c r="H13" s="41">
        <v>750000</v>
      </c>
      <c r="I13" s="96"/>
      <c r="J13" s="96">
        <v>820000</v>
      </c>
      <c r="M13" s="147"/>
      <c r="O13" s="16"/>
      <c r="P13" s="16"/>
    </row>
    <row r="14" spans="1:16" s="138" customFormat="1" ht="21.5">
      <c r="A14" s="140" t="s">
        <v>13</v>
      </c>
      <c r="B14" s="139">
        <v>7</v>
      </c>
      <c r="C14" s="140"/>
      <c r="D14" s="96">
        <v>712000341</v>
      </c>
      <c r="E14" s="96"/>
      <c r="F14" s="96">
        <v>1188035681</v>
      </c>
      <c r="G14" s="8"/>
      <c r="H14" s="96">
        <v>485708538</v>
      </c>
      <c r="I14" s="96"/>
      <c r="J14" s="96">
        <v>893908680</v>
      </c>
      <c r="M14" s="147"/>
      <c r="O14" s="16"/>
      <c r="P14" s="16"/>
    </row>
    <row r="15" spans="1:16" s="138" customFormat="1" ht="21.5">
      <c r="A15" s="140" t="s">
        <v>14</v>
      </c>
      <c r="B15" s="139">
        <v>25</v>
      </c>
      <c r="C15" s="140"/>
      <c r="D15" s="96">
        <v>5274177</v>
      </c>
      <c r="E15" s="96"/>
      <c r="F15" s="96">
        <v>2947699</v>
      </c>
      <c r="G15" s="8"/>
      <c r="H15" s="96">
        <v>1302764</v>
      </c>
      <c r="I15" s="96"/>
      <c r="J15" s="96">
        <v>866877</v>
      </c>
      <c r="M15" s="147"/>
      <c r="O15" s="16"/>
      <c r="P15" s="16"/>
    </row>
    <row r="16" spans="1:16" s="138" customFormat="1" ht="21.5">
      <c r="A16" s="140" t="s">
        <v>15</v>
      </c>
      <c r="B16" s="139"/>
      <c r="C16" s="140"/>
      <c r="D16" s="96">
        <v>16307738</v>
      </c>
      <c r="E16" s="96"/>
      <c r="F16" s="96">
        <v>16191348</v>
      </c>
      <c r="G16" s="8"/>
      <c r="H16" s="96">
        <v>9257471</v>
      </c>
      <c r="I16" s="96"/>
      <c r="J16" s="96">
        <v>3060901</v>
      </c>
      <c r="M16" s="147"/>
      <c r="O16" s="16"/>
      <c r="P16" s="16"/>
    </row>
    <row r="17" spans="1:16" s="152" customFormat="1" ht="22">
      <c r="A17" s="150" t="s">
        <v>16</v>
      </c>
      <c r="B17" s="151"/>
      <c r="C17" s="150"/>
      <c r="D17" s="98">
        <f>SUM(D9:D16)</f>
        <v>1820713303</v>
      </c>
      <c r="E17" s="2"/>
      <c r="F17" s="98">
        <f>SUM(F9:F16)</f>
        <v>2526071525</v>
      </c>
      <c r="G17" s="2"/>
      <c r="H17" s="98">
        <f>SUM(H9:H16)</f>
        <v>1505592252</v>
      </c>
      <c r="I17" s="2"/>
      <c r="J17" s="98">
        <f>SUM(J9:J16)</f>
        <v>1946073628</v>
      </c>
      <c r="O17" s="153"/>
      <c r="P17" s="153"/>
    </row>
    <row r="18" spans="1:16" s="138" customFormat="1" ht="21.5">
      <c r="A18" s="140"/>
      <c r="B18" s="139"/>
      <c r="C18" s="140"/>
      <c r="D18" s="8"/>
      <c r="E18" s="8"/>
      <c r="F18" s="8"/>
      <c r="G18" s="8"/>
      <c r="H18" s="8"/>
      <c r="I18" s="8"/>
      <c r="J18" s="8"/>
      <c r="O18" s="16"/>
      <c r="P18" s="16"/>
    </row>
    <row r="19" spans="1:16" s="138" customFormat="1" ht="21.5">
      <c r="A19" s="149" t="s">
        <v>17</v>
      </c>
      <c r="B19" s="139"/>
      <c r="C19" s="140"/>
      <c r="D19" s="8"/>
      <c r="E19" s="3"/>
      <c r="F19" s="8"/>
      <c r="G19" s="8"/>
      <c r="H19" s="8"/>
      <c r="I19" s="8"/>
      <c r="J19" s="8"/>
      <c r="O19" s="16"/>
      <c r="P19" s="16"/>
    </row>
    <row r="20" spans="1:16" s="138" customFormat="1" ht="21.5">
      <c r="A20" s="140" t="s">
        <v>22</v>
      </c>
      <c r="B20" s="139">
        <v>25</v>
      </c>
      <c r="C20" s="140"/>
      <c r="D20" s="96">
        <v>5100000</v>
      </c>
      <c r="E20" s="96"/>
      <c r="F20" s="96">
        <v>5100000</v>
      </c>
      <c r="G20" s="8"/>
      <c r="H20" s="96">
        <v>5100000</v>
      </c>
      <c r="I20" s="96"/>
      <c r="J20" s="96">
        <v>5100000</v>
      </c>
      <c r="M20" s="147"/>
      <c r="O20" s="16"/>
      <c r="P20" s="16"/>
    </row>
    <row r="21" spans="1:16" s="138" customFormat="1" ht="21.5">
      <c r="A21" s="140" t="s">
        <v>20</v>
      </c>
      <c r="B21" s="139">
        <v>8</v>
      </c>
      <c r="C21" s="140"/>
      <c r="D21" s="96">
        <v>28667341</v>
      </c>
      <c r="E21" s="96"/>
      <c r="F21" s="96">
        <v>28577670</v>
      </c>
      <c r="G21" s="8"/>
      <c r="H21" s="41">
        <v>0</v>
      </c>
      <c r="I21" s="96"/>
      <c r="J21" s="41">
        <v>0</v>
      </c>
      <c r="M21" s="147"/>
      <c r="O21" s="16"/>
      <c r="P21" s="16"/>
    </row>
    <row r="22" spans="1:16" s="138" customFormat="1" ht="21.5">
      <c r="A22" s="140" t="s">
        <v>21</v>
      </c>
      <c r="B22" s="139" t="s">
        <v>192</v>
      </c>
      <c r="C22" s="140"/>
      <c r="D22" s="41">
        <v>0</v>
      </c>
      <c r="E22" s="96"/>
      <c r="F22" s="41">
        <v>0</v>
      </c>
      <c r="G22" s="8"/>
      <c r="H22" s="96">
        <v>3092117851</v>
      </c>
      <c r="I22" s="96"/>
      <c r="J22" s="96">
        <v>3092117851</v>
      </c>
      <c r="M22" s="147"/>
      <c r="O22" s="16"/>
      <c r="P22" s="16"/>
    </row>
    <row r="23" spans="1:16" s="138" customFormat="1" ht="21.5">
      <c r="A23" s="140" t="s">
        <v>19</v>
      </c>
      <c r="B23" s="139">
        <v>4</v>
      </c>
      <c r="C23" s="140"/>
      <c r="D23" s="41">
        <v>0</v>
      </c>
      <c r="E23" s="3"/>
      <c r="F23" s="41">
        <v>0</v>
      </c>
      <c r="G23" s="8"/>
      <c r="H23" s="96">
        <v>358062305</v>
      </c>
      <c r="I23" s="8"/>
      <c r="J23" s="96">
        <v>236160725</v>
      </c>
      <c r="K23" s="147"/>
      <c r="M23" s="147"/>
      <c r="O23" s="16"/>
      <c r="P23" s="16"/>
    </row>
    <row r="24" spans="1:16" s="138" customFormat="1" ht="21.5">
      <c r="A24" s="140" t="s">
        <v>237</v>
      </c>
      <c r="B24" s="139"/>
      <c r="C24" s="140"/>
      <c r="D24" s="41">
        <v>437500</v>
      </c>
      <c r="E24" s="3"/>
      <c r="F24" s="41">
        <v>0</v>
      </c>
      <c r="G24" s="8"/>
      <c r="H24" s="41">
        <v>437500</v>
      </c>
      <c r="I24" s="8"/>
      <c r="J24" s="41">
        <v>0</v>
      </c>
      <c r="K24" s="154"/>
      <c r="M24" s="147"/>
      <c r="O24" s="16"/>
      <c r="P24" s="16"/>
    </row>
    <row r="25" spans="1:16" s="138" customFormat="1" ht="21.5">
      <c r="A25" s="140" t="s">
        <v>23</v>
      </c>
      <c r="B25" s="139" t="s">
        <v>193</v>
      </c>
      <c r="C25" s="140"/>
      <c r="D25" s="96">
        <v>833279065</v>
      </c>
      <c r="E25" s="96"/>
      <c r="F25" s="96">
        <v>824307288</v>
      </c>
      <c r="G25" s="8"/>
      <c r="H25" s="96">
        <v>540620000</v>
      </c>
      <c r="I25" s="96"/>
      <c r="J25" s="96">
        <v>532950000</v>
      </c>
      <c r="M25" s="147"/>
      <c r="O25" s="16"/>
      <c r="P25" s="16"/>
    </row>
    <row r="26" spans="1:16" s="138" customFormat="1" ht="21.5">
      <c r="A26" s="140" t="s">
        <v>24</v>
      </c>
      <c r="B26" s="139" t="s">
        <v>194</v>
      </c>
      <c r="C26" s="140"/>
      <c r="D26" s="96">
        <v>4309348250</v>
      </c>
      <c r="E26" s="96"/>
      <c r="F26" s="96">
        <v>4334309918</v>
      </c>
      <c r="G26" s="8"/>
      <c r="H26" s="96">
        <v>1345960560</v>
      </c>
      <c r="I26" s="96"/>
      <c r="J26" s="96">
        <v>1240700028</v>
      </c>
      <c r="M26" s="147"/>
      <c r="O26" s="16"/>
      <c r="P26" s="16"/>
    </row>
    <row r="27" spans="1:16" s="138" customFormat="1" ht="21.5">
      <c r="A27" s="140" t="s">
        <v>220</v>
      </c>
      <c r="B27" s="139"/>
      <c r="C27" s="140"/>
      <c r="D27" s="96">
        <v>6717726</v>
      </c>
      <c r="E27" s="96"/>
      <c r="F27" s="96">
        <v>2181890</v>
      </c>
      <c r="G27" s="8"/>
      <c r="H27" s="96">
        <v>6535432</v>
      </c>
      <c r="I27" s="96"/>
      <c r="J27" s="96">
        <v>1900755</v>
      </c>
      <c r="M27" s="147"/>
      <c r="O27" s="16"/>
      <c r="P27" s="16"/>
    </row>
    <row r="28" spans="1:16" s="138" customFormat="1" ht="21.5">
      <c r="A28" s="140" t="s">
        <v>25</v>
      </c>
      <c r="B28" s="139" t="s">
        <v>214</v>
      </c>
      <c r="C28" s="140"/>
      <c r="D28" s="96">
        <v>154527419</v>
      </c>
      <c r="E28" s="96"/>
      <c r="F28" s="96">
        <v>160898008</v>
      </c>
      <c r="G28" s="8"/>
      <c r="H28" s="96">
        <v>5271110</v>
      </c>
      <c r="I28" s="96"/>
      <c r="J28" s="96">
        <v>5436860</v>
      </c>
      <c r="M28" s="147"/>
      <c r="O28" s="16"/>
      <c r="P28" s="16"/>
    </row>
    <row r="29" spans="1:16" s="138" customFormat="1" ht="21.5">
      <c r="A29" s="140" t="s">
        <v>26</v>
      </c>
      <c r="B29" s="139" t="s">
        <v>259</v>
      </c>
      <c r="C29" s="140"/>
      <c r="D29" s="96">
        <v>824667733</v>
      </c>
      <c r="E29" s="96"/>
      <c r="F29" s="96">
        <v>844723861</v>
      </c>
      <c r="G29" s="8"/>
      <c r="H29" s="41">
        <v>0</v>
      </c>
      <c r="I29" s="96"/>
      <c r="J29" s="41">
        <v>0</v>
      </c>
      <c r="M29" s="147"/>
      <c r="O29" s="16"/>
      <c r="P29" s="16"/>
    </row>
    <row r="30" spans="1:16" s="138" customFormat="1" ht="21.5">
      <c r="A30" s="155" t="s">
        <v>27</v>
      </c>
      <c r="B30" s="155"/>
      <c r="C30" s="140"/>
      <c r="D30" s="96">
        <v>48696848</v>
      </c>
      <c r="E30" s="96"/>
      <c r="F30" s="96">
        <v>117890607</v>
      </c>
      <c r="G30" s="8"/>
      <c r="H30" s="41">
        <v>41755729</v>
      </c>
      <c r="I30" s="96"/>
      <c r="J30" s="96">
        <v>112515988</v>
      </c>
      <c r="M30" s="147"/>
      <c r="O30" s="16"/>
      <c r="P30" s="16"/>
    </row>
    <row r="31" spans="1:16" s="138" customFormat="1" ht="21.5">
      <c r="A31" s="156" t="s">
        <v>28</v>
      </c>
      <c r="B31" s="139">
        <v>23</v>
      </c>
      <c r="C31" s="140"/>
      <c r="D31" s="96">
        <v>4653685</v>
      </c>
      <c r="E31" s="96"/>
      <c r="F31" s="96">
        <v>505715</v>
      </c>
      <c r="G31" s="8"/>
      <c r="H31" s="41">
        <v>0</v>
      </c>
      <c r="I31" s="96"/>
      <c r="J31" s="41">
        <v>0</v>
      </c>
      <c r="M31" s="147"/>
      <c r="O31" s="16"/>
      <c r="P31" s="16"/>
    </row>
    <row r="32" spans="1:16" s="138" customFormat="1" ht="21.5">
      <c r="A32" s="140" t="s">
        <v>18</v>
      </c>
      <c r="B32" s="139"/>
      <c r="C32" s="140"/>
      <c r="D32" s="96">
        <v>6849118</v>
      </c>
      <c r="E32" s="3"/>
      <c r="F32" s="96">
        <v>6785153</v>
      </c>
      <c r="G32" s="8"/>
      <c r="H32" s="96">
        <v>6849118</v>
      </c>
      <c r="I32" s="8"/>
      <c r="J32" s="96">
        <v>6785152</v>
      </c>
      <c r="M32" s="147"/>
      <c r="O32" s="16"/>
      <c r="P32" s="16"/>
    </row>
    <row r="33" spans="1:16" s="138" customFormat="1" ht="21.5">
      <c r="A33" s="140" t="s">
        <v>29</v>
      </c>
      <c r="B33" s="139"/>
      <c r="C33" s="140"/>
      <c r="D33" s="96">
        <v>27264744</v>
      </c>
      <c r="E33" s="96"/>
      <c r="F33" s="96">
        <v>24685344</v>
      </c>
      <c r="G33" s="8"/>
      <c r="H33" s="96">
        <v>4999267</v>
      </c>
      <c r="I33" s="96"/>
      <c r="J33" s="96">
        <v>5297959</v>
      </c>
      <c r="M33" s="147"/>
      <c r="O33" s="16"/>
      <c r="P33" s="16"/>
    </row>
    <row r="34" spans="1:16" s="152" customFormat="1" ht="22">
      <c r="A34" s="150" t="s">
        <v>30</v>
      </c>
      <c r="B34" s="151"/>
      <c r="C34" s="150"/>
      <c r="D34" s="98">
        <f>SUM(D20:D33)</f>
        <v>6250209429</v>
      </c>
      <c r="E34" s="2"/>
      <c r="F34" s="98">
        <f>SUM(F20:F33)</f>
        <v>6349965454</v>
      </c>
      <c r="G34" s="2"/>
      <c r="H34" s="98">
        <f>SUM(H20:H33)</f>
        <v>5407708872</v>
      </c>
      <c r="I34" s="2"/>
      <c r="J34" s="98">
        <f>SUM(J20:J33)</f>
        <v>5238965318</v>
      </c>
      <c r="O34" s="153"/>
      <c r="P34" s="153"/>
    </row>
    <row r="35" spans="1:16" s="138" customFormat="1" ht="22" thickBot="1">
      <c r="A35" s="150" t="s">
        <v>31</v>
      </c>
      <c r="B35" s="139"/>
      <c r="C35" s="140"/>
      <c r="D35" s="99">
        <f>D17+D34</f>
        <v>8070922732</v>
      </c>
      <c r="E35" s="2"/>
      <c r="F35" s="99">
        <f>F17+F34</f>
        <v>8876036979</v>
      </c>
      <c r="G35" s="2"/>
      <c r="H35" s="99">
        <f>H17+H34</f>
        <v>6913301124</v>
      </c>
      <c r="I35" s="2"/>
      <c r="J35" s="99">
        <f>J17+J34</f>
        <v>7185038946</v>
      </c>
      <c r="L35" s="147"/>
      <c r="O35" s="16"/>
      <c r="P35" s="16"/>
    </row>
    <row r="36" spans="1:16" s="138" customFormat="1" ht="22.5" thickTop="1">
      <c r="A36" s="144"/>
      <c r="B36" s="136"/>
      <c r="C36" s="135"/>
      <c r="D36" s="1"/>
      <c r="E36" s="1"/>
      <c r="F36" s="1"/>
      <c r="G36" s="1"/>
      <c r="H36" s="1"/>
      <c r="I36" s="1"/>
      <c r="J36" s="1"/>
      <c r="O36" s="16"/>
      <c r="P36" s="16"/>
    </row>
    <row r="37" spans="1:16" s="131" customFormat="1" ht="23">
      <c r="A37" s="127" t="s">
        <v>0</v>
      </c>
      <c r="B37" s="128"/>
      <c r="C37" s="129"/>
      <c r="D37" s="130"/>
      <c r="E37" s="130"/>
      <c r="F37" s="130"/>
      <c r="G37" s="130"/>
      <c r="H37" s="130"/>
      <c r="I37" s="130"/>
      <c r="J37" s="130"/>
      <c r="O37" s="132"/>
      <c r="P37" s="132"/>
    </row>
    <row r="38" spans="1:16" s="131" customFormat="1" ht="23">
      <c r="A38" s="133" t="s">
        <v>199</v>
      </c>
      <c r="B38" s="128"/>
      <c r="C38" s="129"/>
      <c r="D38" s="130"/>
      <c r="E38" s="130"/>
      <c r="F38" s="130"/>
      <c r="G38" s="130"/>
      <c r="H38" s="130"/>
      <c r="I38" s="130"/>
      <c r="J38" s="130"/>
      <c r="O38" s="132"/>
      <c r="P38" s="132"/>
    </row>
    <row r="39" spans="1:16" s="138" customFormat="1" ht="21.5">
      <c r="A39" s="135"/>
      <c r="B39" s="139"/>
      <c r="C39" s="140"/>
      <c r="D39" s="231" t="s">
        <v>1</v>
      </c>
      <c r="E39" s="231"/>
      <c r="F39" s="231"/>
      <c r="G39" s="231"/>
      <c r="H39" s="231" t="s">
        <v>2</v>
      </c>
      <c r="I39" s="231"/>
      <c r="J39" s="231"/>
      <c r="O39" s="16"/>
      <c r="P39" s="16"/>
    </row>
    <row r="40" spans="1:16" s="138" customFormat="1" ht="23">
      <c r="A40" s="133"/>
      <c r="C40" s="140"/>
      <c r="D40" s="232" t="s">
        <v>3</v>
      </c>
      <c r="E40" s="232"/>
      <c r="F40" s="232"/>
      <c r="G40" s="143"/>
      <c r="H40" s="232" t="s">
        <v>3</v>
      </c>
      <c r="I40" s="232"/>
      <c r="J40" s="232"/>
      <c r="O40" s="16"/>
      <c r="P40" s="16"/>
    </row>
    <row r="41" spans="1:16" s="138" customFormat="1" ht="22">
      <c r="A41" s="144" t="s">
        <v>32</v>
      </c>
      <c r="B41" s="139" t="s">
        <v>5</v>
      </c>
      <c r="C41" s="140"/>
      <c r="D41" s="145" t="s">
        <v>233</v>
      </c>
      <c r="E41" s="146"/>
      <c r="F41" s="145" t="s">
        <v>195</v>
      </c>
      <c r="G41" s="145"/>
      <c r="H41" s="145" t="s">
        <v>233</v>
      </c>
      <c r="I41" s="146"/>
      <c r="J41" s="145" t="s">
        <v>195</v>
      </c>
      <c r="O41" s="16"/>
      <c r="P41" s="16"/>
    </row>
    <row r="42" spans="1:16" s="138" customFormat="1" ht="18.75" customHeight="1">
      <c r="A42" s="135"/>
      <c r="B42" s="148"/>
      <c r="C42" s="140"/>
      <c r="D42" s="230" t="s">
        <v>6</v>
      </c>
      <c r="E42" s="230"/>
      <c r="F42" s="230"/>
      <c r="G42" s="230"/>
      <c r="H42" s="230"/>
      <c r="I42" s="230"/>
      <c r="J42" s="230"/>
      <c r="O42" s="16"/>
      <c r="P42" s="16"/>
    </row>
    <row r="43" spans="1:16" s="138" customFormat="1" ht="21" customHeight="1">
      <c r="A43" s="149" t="s">
        <v>33</v>
      </c>
      <c r="B43" s="139"/>
      <c r="C43" s="140"/>
      <c r="D43" s="8"/>
      <c r="E43" s="8"/>
      <c r="F43" s="8"/>
      <c r="G43" s="8"/>
      <c r="H43" s="8"/>
      <c r="I43" s="8"/>
      <c r="J43" s="8"/>
      <c r="O43" s="16"/>
      <c r="P43" s="16"/>
    </row>
    <row r="44" spans="1:16" s="138" customFormat="1" ht="21" customHeight="1">
      <c r="A44" s="140" t="s">
        <v>34</v>
      </c>
      <c r="B44" s="139">
        <v>15</v>
      </c>
      <c r="C44" s="140"/>
      <c r="D44" s="96">
        <v>2931276107</v>
      </c>
      <c r="E44" s="96"/>
      <c r="F44" s="96">
        <v>3434728420</v>
      </c>
      <c r="G44" s="96"/>
      <c r="H44" s="96">
        <v>2732641107</v>
      </c>
      <c r="I44" s="96"/>
      <c r="J44" s="96">
        <v>3218367420</v>
      </c>
      <c r="M44" s="147"/>
      <c r="O44" s="16"/>
      <c r="P44" s="16"/>
    </row>
    <row r="45" spans="1:16" s="138" customFormat="1" ht="21" customHeight="1">
      <c r="A45" s="140" t="s">
        <v>35</v>
      </c>
      <c r="B45" s="139">
        <v>4</v>
      </c>
      <c r="C45" s="140"/>
      <c r="D45" s="96">
        <v>162178084</v>
      </c>
      <c r="E45" s="96"/>
      <c r="F45" s="96">
        <v>200952373</v>
      </c>
      <c r="G45" s="96"/>
      <c r="H45" s="96">
        <v>52585855</v>
      </c>
      <c r="I45" s="96"/>
      <c r="J45" s="96">
        <v>46888450</v>
      </c>
      <c r="M45" s="147"/>
      <c r="O45" s="16"/>
      <c r="P45" s="16"/>
    </row>
    <row r="46" spans="1:16" s="138" customFormat="1" ht="21" customHeight="1">
      <c r="A46" s="140" t="s">
        <v>36</v>
      </c>
      <c r="B46" s="139">
        <v>4</v>
      </c>
      <c r="C46" s="140"/>
      <c r="D46" s="96">
        <v>111007287</v>
      </c>
      <c r="E46" s="96"/>
      <c r="F46" s="96">
        <v>143992501</v>
      </c>
      <c r="G46" s="96"/>
      <c r="H46" s="96">
        <v>51085255</v>
      </c>
      <c r="I46" s="96"/>
      <c r="J46" s="96">
        <v>69432483</v>
      </c>
      <c r="M46" s="147"/>
      <c r="O46" s="16"/>
      <c r="P46" s="16"/>
    </row>
    <row r="47" spans="1:16" s="138" customFormat="1" ht="21" customHeight="1">
      <c r="A47" s="155" t="s">
        <v>41</v>
      </c>
      <c r="B47" s="139"/>
      <c r="C47" s="140"/>
      <c r="D47" s="96">
        <v>81657365</v>
      </c>
      <c r="E47" s="96"/>
      <c r="F47" s="96">
        <v>78038153</v>
      </c>
      <c r="G47" s="96"/>
      <c r="H47" s="96">
        <v>42571085</v>
      </c>
      <c r="I47" s="96"/>
      <c r="J47" s="96">
        <v>37335650</v>
      </c>
      <c r="M47" s="147"/>
      <c r="O47" s="16"/>
      <c r="P47" s="16"/>
    </row>
    <row r="48" spans="1:16" s="138" customFormat="1" ht="21" customHeight="1">
      <c r="A48" s="140" t="s">
        <v>39</v>
      </c>
      <c r="B48" s="139">
        <v>15</v>
      </c>
      <c r="C48" s="140"/>
      <c r="D48" s="96">
        <v>68166000</v>
      </c>
      <c r="E48" s="96"/>
      <c r="F48" s="96">
        <v>230800000</v>
      </c>
      <c r="G48" s="96"/>
      <c r="H48" s="96">
        <v>68166000</v>
      </c>
      <c r="I48" s="96"/>
      <c r="J48" s="96">
        <v>100000000</v>
      </c>
      <c r="M48" s="147"/>
      <c r="O48" s="16"/>
      <c r="P48" s="16"/>
    </row>
    <row r="49" spans="1:16" s="138" customFormat="1" ht="21" customHeight="1">
      <c r="A49" s="140" t="s">
        <v>40</v>
      </c>
      <c r="B49" s="139">
        <v>15</v>
      </c>
      <c r="C49" s="140"/>
      <c r="D49" s="96">
        <v>39341161</v>
      </c>
      <c r="E49" s="96"/>
      <c r="F49" s="96">
        <v>37158812</v>
      </c>
      <c r="G49" s="96"/>
      <c r="H49" s="96">
        <v>24769714</v>
      </c>
      <c r="I49" s="96"/>
      <c r="J49" s="96">
        <v>21989797</v>
      </c>
      <c r="M49" s="147"/>
      <c r="O49" s="16"/>
      <c r="P49" s="16"/>
    </row>
    <row r="50" spans="1:16" s="138" customFormat="1" ht="21" customHeight="1">
      <c r="A50" s="140" t="s">
        <v>37</v>
      </c>
      <c r="B50" s="139" t="s">
        <v>38</v>
      </c>
      <c r="C50" s="140"/>
      <c r="D50" s="41">
        <v>0</v>
      </c>
      <c r="E50" s="96"/>
      <c r="F50" s="41">
        <v>0</v>
      </c>
      <c r="G50" s="96"/>
      <c r="H50" s="96">
        <v>47000000</v>
      </c>
      <c r="I50" s="96"/>
      <c r="J50" s="96">
        <v>47000000</v>
      </c>
      <c r="M50" s="147"/>
      <c r="O50" s="16"/>
      <c r="P50" s="16"/>
    </row>
    <row r="51" spans="1:16" s="138" customFormat="1" ht="21" customHeight="1">
      <c r="A51" s="155" t="s">
        <v>42</v>
      </c>
      <c r="B51" s="139">
        <v>25</v>
      </c>
      <c r="C51" s="140"/>
      <c r="D51" s="96">
        <v>307173</v>
      </c>
      <c r="E51" s="96"/>
      <c r="F51" s="96">
        <v>3422277</v>
      </c>
      <c r="G51" s="96"/>
      <c r="H51" s="96">
        <v>223073</v>
      </c>
      <c r="I51" s="96"/>
      <c r="J51" s="41">
        <v>2023680</v>
      </c>
      <c r="M51" s="147"/>
      <c r="O51" s="16"/>
      <c r="P51" s="16"/>
    </row>
    <row r="52" spans="1:16" s="138" customFormat="1" ht="21" customHeight="1">
      <c r="A52" s="140" t="s">
        <v>43</v>
      </c>
      <c r="B52" s="139"/>
      <c r="C52" s="140"/>
      <c r="D52" s="96">
        <v>4720622</v>
      </c>
      <c r="E52" s="96"/>
      <c r="F52" s="96">
        <v>5490644</v>
      </c>
      <c r="G52" s="96"/>
      <c r="H52" s="96">
        <v>1819971</v>
      </c>
      <c r="I52" s="96"/>
      <c r="J52" s="96">
        <v>1926059</v>
      </c>
      <c r="K52" s="147"/>
      <c r="M52" s="147"/>
      <c r="O52" s="16"/>
      <c r="P52" s="16"/>
    </row>
    <row r="53" spans="1:16" s="138" customFormat="1" ht="21" customHeight="1">
      <c r="A53" s="150" t="s">
        <v>44</v>
      </c>
      <c r="B53" s="151"/>
      <c r="C53" s="150"/>
      <c r="D53" s="98">
        <f>SUM(D44:D52)</f>
        <v>3398653799</v>
      </c>
      <c r="E53" s="2"/>
      <c r="F53" s="98">
        <f>SUM(F44:F52)</f>
        <v>4134583180</v>
      </c>
      <c r="G53" s="2"/>
      <c r="H53" s="98">
        <f>SUM(H44:H52)</f>
        <v>3020862060</v>
      </c>
      <c r="I53" s="2"/>
      <c r="J53" s="98">
        <f>SUM(J44:J52)</f>
        <v>3544963539</v>
      </c>
      <c r="M53" s="147"/>
      <c r="O53" s="16"/>
      <c r="P53" s="16"/>
    </row>
    <row r="54" spans="1:16" s="152" customFormat="1" ht="16.5" customHeight="1">
      <c r="A54" s="140"/>
      <c r="B54" s="139"/>
      <c r="C54" s="140"/>
      <c r="D54" s="8"/>
      <c r="E54" s="8"/>
      <c r="F54" s="8"/>
      <c r="G54" s="8"/>
      <c r="H54" s="8"/>
      <c r="I54" s="8"/>
      <c r="J54" s="8"/>
      <c r="O54" s="153"/>
      <c r="P54" s="153"/>
    </row>
    <row r="55" spans="1:16" s="138" customFormat="1" ht="18" customHeight="1">
      <c r="A55" s="149" t="s">
        <v>45</v>
      </c>
      <c r="B55" s="139"/>
      <c r="C55" s="140"/>
      <c r="D55" s="8"/>
      <c r="E55" s="8"/>
      <c r="F55" s="8"/>
      <c r="G55" s="8"/>
      <c r="H55" s="8"/>
      <c r="I55" s="8"/>
      <c r="J55" s="8"/>
      <c r="O55" s="16"/>
      <c r="P55" s="16"/>
    </row>
    <row r="56" spans="1:16" s="138" customFormat="1" ht="21" customHeight="1">
      <c r="A56" s="155" t="s">
        <v>46</v>
      </c>
      <c r="B56" s="139">
        <v>15</v>
      </c>
      <c r="C56" s="140"/>
      <c r="D56" s="96">
        <v>521463809</v>
      </c>
      <c r="E56" s="96"/>
      <c r="F56" s="96">
        <v>704046720</v>
      </c>
      <c r="G56" s="96"/>
      <c r="H56" s="96">
        <v>521463809</v>
      </c>
      <c r="I56" s="96"/>
      <c r="J56" s="96">
        <v>589629809</v>
      </c>
      <c r="M56" s="147"/>
      <c r="O56" s="16"/>
      <c r="P56" s="16"/>
    </row>
    <row r="57" spans="1:16" s="138" customFormat="1" ht="21" customHeight="1">
      <c r="A57" s="155" t="s">
        <v>47</v>
      </c>
      <c r="B57" s="139">
        <v>15</v>
      </c>
      <c r="C57" s="140"/>
      <c r="D57" s="96">
        <v>48695729</v>
      </c>
      <c r="E57" s="96"/>
      <c r="F57" s="96">
        <v>66882416</v>
      </c>
      <c r="G57" s="96"/>
      <c r="H57" s="96">
        <v>52439326</v>
      </c>
      <c r="I57" s="96"/>
      <c r="J57" s="96">
        <v>59227531</v>
      </c>
      <c r="M57" s="147"/>
      <c r="O57" s="16"/>
      <c r="P57" s="16"/>
    </row>
    <row r="58" spans="1:16" s="138" customFormat="1" ht="21" customHeight="1">
      <c r="A58" s="155" t="s">
        <v>238</v>
      </c>
      <c r="B58" s="139">
        <v>17</v>
      </c>
      <c r="C58" s="140"/>
      <c r="D58" s="96">
        <v>98242814</v>
      </c>
      <c r="E58" s="96"/>
      <c r="F58" s="41">
        <v>0</v>
      </c>
      <c r="G58" s="96"/>
      <c r="H58" s="96">
        <v>98242814</v>
      </c>
      <c r="I58" s="96"/>
      <c r="J58" s="41">
        <v>0</v>
      </c>
      <c r="M58" s="147"/>
      <c r="O58" s="16"/>
      <c r="P58" s="16"/>
    </row>
    <row r="59" spans="1:16" s="138" customFormat="1" ht="21" customHeight="1">
      <c r="A59" s="155" t="s">
        <v>49</v>
      </c>
      <c r="B59" s="139">
        <v>23</v>
      </c>
      <c r="C59" s="140"/>
      <c r="D59" s="96">
        <v>511462802</v>
      </c>
      <c r="E59" s="96"/>
      <c r="F59" s="96">
        <v>450643472</v>
      </c>
      <c r="G59" s="96"/>
      <c r="H59" s="96">
        <v>146317444</v>
      </c>
      <c r="I59" s="96"/>
      <c r="J59" s="96">
        <v>111986184</v>
      </c>
      <c r="M59" s="147"/>
      <c r="O59" s="16"/>
      <c r="P59" s="16"/>
    </row>
    <row r="60" spans="1:16" s="138" customFormat="1" ht="21" customHeight="1">
      <c r="A60" s="155" t="s">
        <v>48</v>
      </c>
      <c r="B60" s="139">
        <v>16</v>
      </c>
      <c r="C60" s="140"/>
      <c r="D60" s="96">
        <v>109260723</v>
      </c>
      <c r="E60" s="96"/>
      <c r="F60" s="96">
        <v>91722606</v>
      </c>
      <c r="G60" s="96"/>
      <c r="H60" s="96">
        <v>64307333</v>
      </c>
      <c r="I60" s="96"/>
      <c r="J60" s="96">
        <v>55985285</v>
      </c>
      <c r="M60" s="147"/>
      <c r="O60" s="16"/>
      <c r="P60" s="16"/>
    </row>
    <row r="61" spans="1:16" s="138" customFormat="1" ht="21" customHeight="1">
      <c r="A61" s="155" t="s">
        <v>50</v>
      </c>
      <c r="B61" s="139"/>
      <c r="C61" s="140"/>
      <c r="D61" s="96">
        <v>3794961</v>
      </c>
      <c r="E61" s="96"/>
      <c r="F61" s="96">
        <v>3996114</v>
      </c>
      <c r="G61" s="96"/>
      <c r="H61" s="41">
        <v>0</v>
      </c>
      <c r="I61" s="96"/>
      <c r="J61" s="41">
        <v>0</v>
      </c>
      <c r="M61" s="147"/>
      <c r="O61" s="16"/>
      <c r="P61" s="16"/>
    </row>
    <row r="62" spans="1:16" s="138" customFormat="1" ht="21" customHeight="1">
      <c r="A62" s="150" t="s">
        <v>51</v>
      </c>
      <c r="B62" s="151"/>
      <c r="C62" s="150"/>
      <c r="D62" s="98">
        <f>SUM(D56:D61)</f>
        <v>1292920838</v>
      </c>
      <c r="E62" s="2"/>
      <c r="F62" s="98">
        <f>SUM(F56:F61)</f>
        <v>1317291328</v>
      </c>
      <c r="G62" s="2"/>
      <c r="H62" s="98">
        <f>SUM(H56:H61)</f>
        <v>882770726</v>
      </c>
      <c r="I62" s="2"/>
      <c r="J62" s="98">
        <f>SUM(J56:J61)</f>
        <v>816828809</v>
      </c>
      <c r="O62" s="16"/>
      <c r="P62" s="16"/>
    </row>
    <row r="63" spans="1:16" s="152" customFormat="1" ht="14.15" customHeight="1">
      <c r="A63" s="140"/>
      <c r="B63" s="139"/>
      <c r="C63" s="140"/>
      <c r="D63" s="8"/>
      <c r="E63" s="8"/>
      <c r="F63" s="8"/>
      <c r="G63" s="8"/>
      <c r="H63" s="8"/>
      <c r="I63" s="8"/>
      <c r="J63" s="8"/>
      <c r="O63" s="153"/>
      <c r="P63" s="153"/>
    </row>
    <row r="64" spans="1:16" s="138" customFormat="1" ht="21.5">
      <c r="A64" s="150" t="s">
        <v>52</v>
      </c>
      <c r="B64" s="139"/>
      <c r="C64" s="140"/>
      <c r="D64" s="100">
        <f>D53+D62</f>
        <v>4691574637</v>
      </c>
      <c r="E64" s="2"/>
      <c r="F64" s="100">
        <f>F53+F62</f>
        <v>5451874508</v>
      </c>
      <c r="G64" s="2"/>
      <c r="H64" s="100">
        <f>H53+H62</f>
        <v>3903632786</v>
      </c>
      <c r="I64" s="2"/>
      <c r="J64" s="100">
        <f>J53+J62</f>
        <v>4361792348</v>
      </c>
      <c r="O64" s="16"/>
      <c r="P64" s="16"/>
    </row>
    <row r="65" spans="1:16" s="138" customFormat="1" ht="21.5">
      <c r="A65" s="140"/>
      <c r="B65" s="139"/>
      <c r="C65" s="140"/>
      <c r="D65" s="8"/>
      <c r="E65" s="8"/>
      <c r="F65" s="8"/>
      <c r="G65" s="8"/>
      <c r="H65" s="8"/>
      <c r="I65" s="8"/>
      <c r="J65" s="8"/>
      <c r="O65" s="16"/>
      <c r="P65" s="16"/>
    </row>
    <row r="66" spans="1:16" s="138" customFormat="1" ht="21.5">
      <c r="A66" s="149" t="s">
        <v>53</v>
      </c>
      <c r="B66" s="139"/>
      <c r="C66" s="140"/>
      <c r="D66" s="8"/>
      <c r="E66" s="8"/>
      <c r="F66" s="8"/>
      <c r="G66" s="8"/>
      <c r="H66" s="8"/>
      <c r="I66" s="8"/>
      <c r="J66" s="8"/>
      <c r="O66" s="16"/>
      <c r="P66" s="16"/>
    </row>
    <row r="67" spans="1:16" s="138" customFormat="1" ht="21" customHeight="1">
      <c r="A67" s="140" t="s">
        <v>54</v>
      </c>
      <c r="B67" s="139"/>
      <c r="C67" s="140"/>
      <c r="D67" s="8"/>
      <c r="E67" s="8"/>
      <c r="F67" s="8"/>
      <c r="G67" s="8"/>
      <c r="H67" s="8"/>
      <c r="I67" s="8"/>
      <c r="J67" s="8"/>
      <c r="O67" s="16"/>
      <c r="P67" s="16"/>
    </row>
    <row r="68" spans="1:16" s="138" customFormat="1" ht="21" customHeight="1" thickBot="1">
      <c r="A68" s="140" t="s">
        <v>55</v>
      </c>
      <c r="B68" s="139">
        <v>18</v>
      </c>
      <c r="C68" s="140"/>
      <c r="D68" s="9">
        <v>1220275785</v>
      </c>
      <c r="E68" s="8"/>
      <c r="F68" s="9">
        <v>1022219530</v>
      </c>
      <c r="G68" s="8"/>
      <c r="H68" s="9">
        <v>1220275785</v>
      </c>
      <c r="I68" s="8"/>
      <c r="J68" s="9">
        <v>1022219530</v>
      </c>
      <c r="M68" s="147"/>
      <c r="O68" s="16"/>
      <c r="P68" s="16"/>
    </row>
    <row r="69" spans="1:16" s="138" customFormat="1" ht="21" customHeight="1" thickTop="1">
      <c r="A69" s="140" t="s">
        <v>56</v>
      </c>
      <c r="B69" s="139">
        <v>18</v>
      </c>
      <c r="C69" s="140"/>
      <c r="D69" s="8">
        <v>817775785</v>
      </c>
      <c r="F69" s="8">
        <v>817775785</v>
      </c>
      <c r="G69" s="8"/>
      <c r="H69" s="8">
        <v>817775785</v>
      </c>
      <c r="I69" s="4"/>
      <c r="J69" s="8">
        <v>817775785</v>
      </c>
      <c r="M69" s="147"/>
      <c r="O69" s="16"/>
      <c r="P69" s="16"/>
    </row>
    <row r="70" spans="1:16" s="138" customFormat="1" ht="21" customHeight="1">
      <c r="A70" s="140" t="s">
        <v>245</v>
      </c>
      <c r="B70" s="139">
        <v>18</v>
      </c>
      <c r="C70" s="140"/>
      <c r="D70" s="96">
        <v>504943490</v>
      </c>
      <c r="E70" s="96"/>
      <c r="F70" s="96">
        <v>504943490</v>
      </c>
      <c r="G70" s="96"/>
      <c r="H70" s="96">
        <f>SCE_14!F26</f>
        <v>504943490</v>
      </c>
      <c r="I70" s="96"/>
      <c r="J70" s="96">
        <v>504943490</v>
      </c>
      <c r="M70" s="147"/>
      <c r="O70" s="16"/>
      <c r="P70" s="16"/>
    </row>
    <row r="71" spans="1:16" s="138" customFormat="1" ht="21" customHeight="1">
      <c r="A71" s="140" t="s">
        <v>57</v>
      </c>
      <c r="B71" s="139"/>
      <c r="C71" s="140"/>
      <c r="D71" s="96">
        <v>17395000</v>
      </c>
      <c r="E71" s="96"/>
      <c r="F71" s="96">
        <v>17395000</v>
      </c>
      <c r="G71" s="8"/>
      <c r="H71" s="41">
        <v>0</v>
      </c>
      <c r="I71" s="96"/>
      <c r="J71" s="41">
        <v>0</v>
      </c>
      <c r="M71" s="147"/>
      <c r="O71" s="16"/>
      <c r="P71" s="16"/>
    </row>
    <row r="72" spans="1:16" s="138" customFormat="1" ht="21" customHeight="1">
      <c r="A72" s="140" t="s">
        <v>229</v>
      </c>
      <c r="B72" s="139">
        <v>19</v>
      </c>
      <c r="C72" s="140"/>
      <c r="D72" s="96">
        <v>147431781</v>
      </c>
      <c r="E72" s="96"/>
      <c r="F72" s="96">
        <v>147431781</v>
      </c>
      <c r="G72" s="8"/>
      <c r="H72" s="41">
        <v>0</v>
      </c>
      <c r="I72" s="96"/>
      <c r="J72" s="41">
        <v>0</v>
      </c>
      <c r="M72" s="147"/>
      <c r="O72" s="16"/>
      <c r="P72" s="16"/>
    </row>
    <row r="73" spans="1:16" s="138" customFormat="1" ht="21" customHeight="1">
      <c r="A73" s="140" t="s">
        <v>239</v>
      </c>
      <c r="B73" s="139"/>
      <c r="C73" s="140"/>
      <c r="D73" s="96">
        <v>4545084</v>
      </c>
      <c r="E73" s="96"/>
      <c r="F73" s="41">
        <v>0</v>
      </c>
      <c r="G73" s="8"/>
      <c r="H73" s="41">
        <f>SCE_14!H26</f>
        <v>4545084</v>
      </c>
      <c r="I73" s="96"/>
      <c r="J73" s="41">
        <v>0</v>
      </c>
      <c r="M73" s="147"/>
      <c r="O73" s="16"/>
      <c r="P73" s="16"/>
    </row>
    <row r="74" spans="1:16" s="138" customFormat="1" ht="21" customHeight="1">
      <c r="A74" s="140" t="s">
        <v>58</v>
      </c>
      <c r="B74" s="139"/>
      <c r="C74" s="140"/>
      <c r="D74" s="96"/>
      <c r="E74" s="96"/>
      <c r="F74" s="96"/>
      <c r="G74" s="8"/>
      <c r="H74" s="119"/>
      <c r="I74" s="96"/>
      <c r="J74" s="96"/>
      <c r="M74" s="147"/>
      <c r="O74" s="16"/>
      <c r="P74" s="16"/>
    </row>
    <row r="75" spans="1:16" s="138" customFormat="1" ht="21" customHeight="1">
      <c r="A75" s="140" t="s">
        <v>59</v>
      </c>
      <c r="B75" s="139"/>
      <c r="C75" s="140"/>
      <c r="D75" s="96"/>
      <c r="E75" s="96"/>
      <c r="F75" s="96"/>
      <c r="G75" s="8"/>
      <c r="H75" s="120"/>
      <c r="I75" s="96"/>
      <c r="J75" s="96"/>
      <c r="M75" s="147"/>
      <c r="O75" s="16"/>
      <c r="P75" s="16"/>
    </row>
    <row r="76" spans="1:16" s="138" customFormat="1" ht="21" customHeight="1">
      <c r="A76" s="140" t="s">
        <v>60</v>
      </c>
      <c r="B76" s="139">
        <v>19</v>
      </c>
      <c r="C76" s="140"/>
      <c r="D76" s="96">
        <f>'SCE(Conso)  68_12'!M28</f>
        <v>173758673</v>
      </c>
      <c r="E76" s="96"/>
      <c r="F76" s="96">
        <v>170458673</v>
      </c>
      <c r="G76" s="8"/>
      <c r="H76" s="41">
        <f>SCE_14!J26</f>
        <v>98921953</v>
      </c>
      <c r="I76" s="96"/>
      <c r="J76" s="96">
        <f>SCE_13!H26</f>
        <v>102221953</v>
      </c>
      <c r="M76" s="147"/>
      <c r="O76" s="16"/>
      <c r="P76" s="16"/>
    </row>
    <row r="77" spans="1:16" s="138" customFormat="1" ht="21" customHeight="1">
      <c r="A77" s="140" t="s">
        <v>61</v>
      </c>
      <c r="B77" s="139"/>
      <c r="C77" s="140"/>
      <c r="D77" s="96">
        <f>'SCE(Conso)  68_12'!O28</f>
        <v>-399664203</v>
      </c>
      <c r="E77" s="96"/>
      <c r="F77" s="96">
        <v>-243787347</v>
      </c>
      <c r="G77" s="8"/>
      <c r="H77" s="41">
        <f>SCE_14!L26</f>
        <v>929980498</v>
      </c>
      <c r="I77" s="96"/>
      <c r="J77" s="96">
        <f>SCE_13!J26</f>
        <v>847182254</v>
      </c>
      <c r="M77" s="147"/>
      <c r="O77" s="16"/>
      <c r="P77" s="16"/>
    </row>
    <row r="78" spans="1:16" s="138" customFormat="1" ht="21" customHeight="1">
      <c r="A78" s="140" t="s">
        <v>62</v>
      </c>
      <c r="B78" s="139">
        <v>19</v>
      </c>
      <c r="C78" s="140"/>
      <c r="D78" s="96">
        <f>'SCE(Conso)  68_12'!W28</f>
        <v>1564169192</v>
      </c>
      <c r="E78" s="96"/>
      <c r="F78" s="96">
        <v>1442991878</v>
      </c>
      <c r="G78" s="8"/>
      <c r="H78" s="41">
        <f>SCE_14!N26</f>
        <v>653501528</v>
      </c>
      <c r="I78" s="96"/>
      <c r="J78" s="96">
        <f>SCE_13!L26</f>
        <v>551123116</v>
      </c>
      <c r="M78" s="147"/>
      <c r="O78" s="16"/>
      <c r="P78" s="16"/>
    </row>
    <row r="79" spans="1:16" s="138" customFormat="1" ht="21" customHeight="1">
      <c r="A79" s="157" t="s">
        <v>63</v>
      </c>
      <c r="B79" s="151"/>
      <c r="C79" s="150"/>
      <c r="D79" s="101">
        <f>SUM(D69:D78)</f>
        <v>2830354802</v>
      </c>
      <c r="E79" s="2"/>
      <c r="F79" s="101">
        <f>SUM(F69:F78)</f>
        <v>2857209260</v>
      </c>
      <c r="G79" s="2"/>
      <c r="H79" s="101">
        <f>SUM(H69:H78)</f>
        <v>3009668338</v>
      </c>
      <c r="I79" s="2"/>
      <c r="J79" s="101">
        <f>SUM(J69:J78)</f>
        <v>2823246598</v>
      </c>
      <c r="M79" s="147"/>
      <c r="O79" s="16"/>
      <c r="P79" s="16"/>
    </row>
    <row r="80" spans="1:16" s="152" customFormat="1" ht="21" customHeight="1">
      <c r="A80" s="140" t="s">
        <v>64</v>
      </c>
      <c r="B80" s="139">
        <v>10</v>
      </c>
      <c r="C80" s="140"/>
      <c r="D80" s="10">
        <f>'SCE(Conso)  68_12'!AA28</f>
        <v>548993293</v>
      </c>
      <c r="E80" s="8"/>
      <c r="F80" s="102">
        <f>'SCE(Conso)  67_11'!Y33</f>
        <v>566953211</v>
      </c>
      <c r="G80" s="8"/>
      <c r="H80" s="97">
        <v>0</v>
      </c>
      <c r="I80" s="4"/>
      <c r="J80" s="97">
        <v>0</v>
      </c>
      <c r="M80" s="147"/>
      <c r="O80" s="153"/>
      <c r="P80" s="16"/>
    </row>
    <row r="81" spans="1:16" s="138" customFormat="1" ht="21" customHeight="1">
      <c r="A81" s="150" t="s">
        <v>65</v>
      </c>
      <c r="B81" s="139"/>
      <c r="C81" s="140"/>
      <c r="D81" s="100">
        <f>D79+D80</f>
        <v>3379348095</v>
      </c>
      <c r="E81" s="2"/>
      <c r="F81" s="100">
        <f>F79+F80</f>
        <v>3424162471</v>
      </c>
      <c r="G81" s="2"/>
      <c r="H81" s="100">
        <f>H79+H80</f>
        <v>3009668338</v>
      </c>
      <c r="I81" s="2"/>
      <c r="J81" s="100">
        <f>J79+J80</f>
        <v>2823246598</v>
      </c>
      <c r="O81" s="16"/>
      <c r="P81" s="16"/>
    </row>
    <row r="82" spans="1:16" s="138" customFormat="1" ht="14.15" customHeight="1">
      <c r="A82" s="150"/>
      <c r="B82" s="139"/>
      <c r="C82" s="140"/>
      <c r="D82" s="122"/>
      <c r="E82" s="2"/>
      <c r="F82" s="2"/>
      <c r="G82" s="2"/>
      <c r="H82" s="2"/>
      <c r="I82" s="2"/>
      <c r="J82" s="2"/>
      <c r="O82" s="16"/>
      <c r="P82" s="16"/>
    </row>
    <row r="83" spans="1:16" s="138" customFormat="1" ht="21" customHeight="1" thickBot="1">
      <c r="A83" s="150" t="s">
        <v>66</v>
      </c>
      <c r="B83" s="139"/>
      <c r="C83" s="140"/>
      <c r="D83" s="99">
        <f>+D64+D81</f>
        <v>8070922732</v>
      </c>
      <c r="E83" s="2"/>
      <c r="F83" s="99">
        <f>+F64+F81</f>
        <v>8876036979</v>
      </c>
      <c r="G83" s="2"/>
      <c r="H83" s="99">
        <f>+H64+H81</f>
        <v>6913301124</v>
      </c>
      <c r="I83" s="2"/>
      <c r="J83" s="99">
        <f>+J64+J81</f>
        <v>7185038946</v>
      </c>
      <c r="O83" s="16"/>
      <c r="P83" s="16"/>
    </row>
    <row r="84" spans="1:16" s="138" customFormat="1" ht="21" customHeight="1" thickTop="1">
      <c r="A84" s="150"/>
      <c r="B84" s="139"/>
      <c r="C84" s="140"/>
      <c r="D84" s="7"/>
      <c r="E84" s="2"/>
      <c r="F84" s="2"/>
      <c r="G84" s="2"/>
      <c r="H84" s="2"/>
      <c r="I84" s="2"/>
      <c r="J84" s="2"/>
      <c r="O84" s="16"/>
      <c r="P84" s="16"/>
    </row>
    <row r="85" spans="1:16" s="138" customFormat="1" ht="21" customHeight="1">
      <c r="A85" s="150"/>
      <c r="B85" s="139"/>
      <c r="C85" s="140"/>
      <c r="D85" s="106"/>
      <c r="E85" s="5"/>
      <c r="F85" s="5"/>
      <c r="G85" s="5"/>
      <c r="H85" s="106"/>
      <c r="I85" s="5"/>
      <c r="J85" s="6"/>
      <c r="O85" s="16"/>
      <c r="P85" s="16"/>
    </row>
  </sheetData>
  <sheetProtection sheet="1" formatCells="0" formatColumns="0" formatRows="0" insertColumns="0" insertRows="0" insertHyperlinks="0" deleteColumns="0" deleteRows="0" sort="0" autoFilter="0" pivotTables="0"/>
  <mergeCells count="10">
    <mergeCell ref="D42:J42"/>
    <mergeCell ref="D4:F4"/>
    <mergeCell ref="H4:J4"/>
    <mergeCell ref="D7:J7"/>
    <mergeCell ref="H39:J39"/>
    <mergeCell ref="D39:G39"/>
    <mergeCell ref="D5:F5"/>
    <mergeCell ref="H5:J5"/>
    <mergeCell ref="D40:F40"/>
    <mergeCell ref="H40:J40"/>
  </mergeCells>
  <phoneticPr fontId="0" type="noConversion"/>
  <pageMargins left="0.55000000000000004" right="0.3" top="0.48" bottom="0.5" header="0.5" footer="0.1"/>
  <pageSetup paperSize="9" scale="79" firstPageNumber="8" fitToHeight="0" orientation="portrait" useFirstPageNumber="1" r:id="rId1"/>
  <headerFooter>
    <oddFooter>&amp;Lหมายเหตุประกอบงบการเงินเป็นส่วนหนึ่งของงบการเงินนี้
&amp;C&amp;P</oddFooter>
  </headerFooter>
  <rowBreaks count="1" manualBreakCount="1">
    <brk id="36" max="16383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1"/>
  <sheetViews>
    <sheetView topLeftCell="A36" zoomScaleNormal="100" zoomScaleSheetLayoutView="100" workbookViewId="0">
      <selection activeCell="C1" sqref="C1"/>
    </sheetView>
  </sheetViews>
  <sheetFormatPr defaultColWidth="9.09765625" defaultRowHeight="21.5"/>
  <cols>
    <col min="1" max="1" width="75.69921875" style="135" customWidth="1"/>
    <col min="2" max="2" width="8.8984375" style="136" customWidth="1"/>
    <col min="3" max="3" width="15.3984375" style="137" customWidth="1"/>
    <col min="4" max="4" width="1" style="137" customWidth="1"/>
    <col min="5" max="5" width="15.69921875" style="137" customWidth="1"/>
    <col min="6" max="6" width="1" style="137" customWidth="1"/>
    <col min="7" max="7" width="15.8984375" style="137" customWidth="1"/>
    <col min="8" max="8" width="1" style="137" customWidth="1"/>
    <col min="9" max="9" width="15.3984375" style="137" customWidth="1"/>
    <col min="10" max="10" width="11.59765625" style="138" bestFit="1" customWidth="1"/>
    <col min="11" max="12" width="12.59765625" style="138" bestFit="1" customWidth="1"/>
    <col min="13" max="13" width="14.59765625" style="138" bestFit="1" customWidth="1"/>
    <col min="14" max="15" width="9.09765625" style="138"/>
    <col min="16" max="16" width="12" style="138" bestFit="1" customWidth="1"/>
    <col min="17" max="16384" width="9.09765625" style="138"/>
  </cols>
  <sheetData>
    <row r="1" spans="1:16" s="131" customFormat="1" ht="23">
      <c r="A1" s="127" t="s">
        <v>0</v>
      </c>
      <c r="B1" s="128"/>
      <c r="C1" s="129"/>
      <c r="D1" s="130"/>
      <c r="E1" s="130"/>
      <c r="F1" s="130"/>
      <c r="G1" s="130"/>
      <c r="H1" s="130"/>
      <c r="I1" s="130"/>
    </row>
    <row r="2" spans="1:16" s="131" customFormat="1" ht="23">
      <c r="A2" s="133" t="s">
        <v>67</v>
      </c>
      <c r="B2" s="128"/>
      <c r="C2" s="130"/>
      <c r="D2" s="130"/>
      <c r="E2" s="130"/>
      <c r="F2" s="130"/>
      <c r="G2" s="130"/>
      <c r="H2" s="130"/>
      <c r="I2" s="130"/>
    </row>
    <row r="3" spans="1:16" ht="21" customHeight="1">
      <c r="A3" s="135" t="s">
        <v>68</v>
      </c>
      <c r="C3" s="233" t="s">
        <v>1</v>
      </c>
      <c r="D3" s="233"/>
      <c r="E3" s="233"/>
      <c r="G3" s="233" t="s">
        <v>2</v>
      </c>
      <c r="H3" s="233"/>
      <c r="I3" s="233"/>
    </row>
    <row r="4" spans="1:16" ht="21" customHeight="1">
      <c r="C4" s="235" t="s">
        <v>69</v>
      </c>
      <c r="D4" s="232"/>
      <c r="E4" s="232"/>
      <c r="G4" s="235" t="s">
        <v>69</v>
      </c>
      <c r="H4" s="232"/>
      <c r="I4" s="232"/>
    </row>
    <row r="5" spans="1:16" ht="21" customHeight="1">
      <c r="B5" s="136" t="s">
        <v>5</v>
      </c>
      <c r="C5" s="145" t="s">
        <v>233</v>
      </c>
      <c r="D5" s="146"/>
      <c r="E5" s="145" t="s">
        <v>195</v>
      </c>
      <c r="F5" s="146"/>
      <c r="G5" s="145" t="s">
        <v>233</v>
      </c>
      <c r="H5" s="146"/>
      <c r="I5" s="145" t="s">
        <v>195</v>
      </c>
    </row>
    <row r="6" spans="1:16" ht="19.5" customHeight="1">
      <c r="B6" s="163"/>
      <c r="C6" s="234" t="s">
        <v>6</v>
      </c>
      <c r="D6" s="234"/>
      <c r="E6" s="234"/>
      <c r="F6" s="234"/>
      <c r="G6" s="234"/>
      <c r="H6" s="234"/>
      <c r="I6" s="234"/>
    </row>
    <row r="7" spans="1:16" ht="22.4" customHeight="1">
      <c r="A7" s="165" t="s">
        <v>70</v>
      </c>
      <c r="C7" s="166"/>
    </row>
    <row r="8" spans="1:16" ht="21" customHeight="1">
      <c r="A8" s="135" t="s">
        <v>71</v>
      </c>
      <c r="B8" s="136">
        <v>20</v>
      </c>
      <c r="C8" s="14">
        <v>6341570560</v>
      </c>
      <c r="D8" s="14"/>
      <c r="E8" s="14">
        <v>7647616257</v>
      </c>
      <c r="F8" s="14"/>
      <c r="G8" s="14">
        <v>4425374178</v>
      </c>
      <c r="H8" s="14"/>
      <c r="I8" s="14">
        <v>4917199900</v>
      </c>
      <c r="M8" s="147"/>
      <c r="P8" s="147"/>
    </row>
    <row r="9" spans="1:16" ht="21" customHeight="1">
      <c r="A9" s="135" t="s">
        <v>72</v>
      </c>
      <c r="C9" s="14">
        <v>47645476</v>
      </c>
      <c r="D9" s="14"/>
      <c r="E9" s="14">
        <v>74906127</v>
      </c>
      <c r="F9" s="14"/>
      <c r="G9" s="14">
        <v>49537725</v>
      </c>
      <c r="H9" s="14"/>
      <c r="I9" s="14">
        <v>37178948</v>
      </c>
      <c r="M9" s="147"/>
      <c r="P9" s="147"/>
    </row>
    <row r="10" spans="1:16" ht="21" customHeight="1">
      <c r="A10" s="135" t="s">
        <v>204</v>
      </c>
      <c r="C10" s="14">
        <v>18113841</v>
      </c>
      <c r="D10" s="14"/>
      <c r="E10" s="42">
        <v>13658976</v>
      </c>
      <c r="F10" s="14"/>
      <c r="G10" s="14">
        <v>1973518</v>
      </c>
      <c r="H10" s="14"/>
      <c r="I10" s="42">
        <v>1275850</v>
      </c>
      <c r="M10" s="147"/>
      <c r="P10" s="147"/>
    </row>
    <row r="11" spans="1:16" ht="21" customHeight="1">
      <c r="A11" s="135" t="s">
        <v>261</v>
      </c>
      <c r="C11" s="14">
        <v>5010193</v>
      </c>
      <c r="D11" s="14"/>
      <c r="E11" s="42">
        <v>-24114416</v>
      </c>
      <c r="F11" s="14"/>
      <c r="G11" s="14">
        <v>3626493</v>
      </c>
      <c r="H11" s="14"/>
      <c r="I11" s="42">
        <v>-4833490</v>
      </c>
      <c r="M11" s="147"/>
      <c r="P11" s="147"/>
    </row>
    <row r="12" spans="1:16" ht="22.4" customHeight="1">
      <c r="A12" s="144" t="s">
        <v>73</v>
      </c>
      <c r="C12" s="31">
        <f>SUM(C8:C11)</f>
        <v>6412340070</v>
      </c>
      <c r="D12" s="12"/>
      <c r="E12" s="31">
        <f>SUM(E8:E11)</f>
        <v>7712066944</v>
      </c>
      <c r="F12" s="12"/>
      <c r="G12" s="31">
        <f>SUM(G8:G11)</f>
        <v>4480511914</v>
      </c>
      <c r="H12" s="12"/>
      <c r="I12" s="31">
        <f>SUM(I8:I11)</f>
        <v>4950821208</v>
      </c>
      <c r="K12" s="147"/>
      <c r="M12" s="147"/>
    </row>
    <row r="13" spans="1:16" ht="9.65" customHeight="1">
      <c r="A13" s="144"/>
      <c r="C13" s="125"/>
      <c r="D13" s="12"/>
      <c r="E13" s="24"/>
      <c r="F13" s="12"/>
      <c r="G13" s="24"/>
      <c r="H13" s="12"/>
      <c r="I13" s="24"/>
    </row>
    <row r="14" spans="1:16" ht="22.4" customHeight="1">
      <c r="A14" s="165" t="s">
        <v>74</v>
      </c>
      <c r="C14" s="126"/>
      <c r="E14" s="75"/>
      <c r="G14" s="75"/>
      <c r="H14" s="14"/>
      <c r="I14" s="75"/>
    </row>
    <row r="15" spans="1:16" ht="22.4" customHeight="1">
      <c r="A15" s="135" t="s">
        <v>75</v>
      </c>
      <c r="B15" s="136">
        <v>7</v>
      </c>
      <c r="C15" s="14">
        <v>5950532472</v>
      </c>
      <c r="D15" s="14"/>
      <c r="E15" s="14">
        <v>7222989119</v>
      </c>
      <c r="F15" s="14"/>
      <c r="G15" s="14">
        <v>3935265687</v>
      </c>
      <c r="H15" s="14"/>
      <c r="I15" s="14">
        <v>4406252154</v>
      </c>
      <c r="M15" s="147"/>
      <c r="P15" s="147"/>
    </row>
    <row r="16" spans="1:16" ht="22.4" customHeight="1">
      <c r="A16" s="135" t="s">
        <v>76</v>
      </c>
      <c r="C16" s="14">
        <v>172238008</v>
      </c>
      <c r="D16" s="14"/>
      <c r="E16" s="14">
        <v>200388911</v>
      </c>
      <c r="F16" s="14"/>
      <c r="G16" s="14">
        <v>124628710</v>
      </c>
      <c r="H16" s="14"/>
      <c r="I16" s="14">
        <v>142079381</v>
      </c>
      <c r="M16" s="147"/>
      <c r="P16" s="147"/>
    </row>
    <row r="17" spans="1:16" ht="22.4" customHeight="1">
      <c r="A17" s="135" t="s">
        <v>77</v>
      </c>
      <c r="C17" s="14">
        <v>276313825</v>
      </c>
      <c r="D17" s="14"/>
      <c r="E17" s="14">
        <v>287990780</v>
      </c>
      <c r="F17" s="14"/>
      <c r="G17" s="14">
        <v>158600639</v>
      </c>
      <c r="H17" s="14"/>
      <c r="I17" s="14">
        <v>185657050</v>
      </c>
      <c r="K17" s="147"/>
      <c r="M17" s="147"/>
      <c r="P17" s="147"/>
    </row>
    <row r="18" spans="1:16" ht="22.4" customHeight="1">
      <c r="A18" s="135" t="s">
        <v>260</v>
      </c>
      <c r="B18" s="136">
        <v>12</v>
      </c>
      <c r="C18" s="14">
        <v>9222740</v>
      </c>
      <c r="D18" s="14"/>
      <c r="E18" s="42">
        <v>77521028</v>
      </c>
      <c r="F18" s="14"/>
      <c r="G18" s="42">
        <v>-3254640</v>
      </c>
      <c r="H18" s="14"/>
      <c r="I18" s="42">
        <v>0</v>
      </c>
      <c r="M18" s="147"/>
      <c r="P18" s="147"/>
    </row>
    <row r="19" spans="1:16" ht="22.4" customHeight="1">
      <c r="A19" s="144" t="s">
        <v>78</v>
      </c>
      <c r="C19" s="31">
        <f>SUM(C15:C18)</f>
        <v>6408307045</v>
      </c>
      <c r="D19" s="14"/>
      <c r="E19" s="31">
        <f>SUM(E15:E18)</f>
        <v>7788889838</v>
      </c>
      <c r="F19" s="14"/>
      <c r="G19" s="31">
        <f>SUM(G15:G18)</f>
        <v>4215240396</v>
      </c>
      <c r="H19" s="14"/>
      <c r="I19" s="31">
        <f>SUM(I15:I18)</f>
        <v>4733988585</v>
      </c>
      <c r="M19" s="147"/>
    </row>
    <row r="20" spans="1:16" ht="9.65" customHeight="1">
      <c r="A20" s="144"/>
      <c r="C20" s="24"/>
      <c r="D20" s="14"/>
      <c r="E20" s="24"/>
      <c r="F20" s="14"/>
      <c r="G20" s="24"/>
      <c r="H20" s="14"/>
      <c r="I20" s="24"/>
    </row>
    <row r="21" spans="1:16" ht="21.65" customHeight="1">
      <c r="A21" s="144" t="s">
        <v>79</v>
      </c>
      <c r="C21" s="87">
        <f>C12-C19</f>
        <v>4033025</v>
      </c>
      <c r="D21" s="12"/>
      <c r="E21" s="87">
        <f>E12-E19</f>
        <v>-76822894</v>
      </c>
      <c r="F21" s="12"/>
      <c r="G21" s="87">
        <f>G12-G19</f>
        <v>265271518</v>
      </c>
      <c r="H21" s="12"/>
      <c r="I21" s="87">
        <f>I12-I19</f>
        <v>216832623</v>
      </c>
      <c r="M21" s="147"/>
      <c r="P21" s="147"/>
    </row>
    <row r="22" spans="1:16" ht="21.65" customHeight="1">
      <c r="A22" s="135" t="s">
        <v>80</v>
      </c>
      <c r="C22" s="14">
        <v>-197090234</v>
      </c>
      <c r="D22" s="14"/>
      <c r="E22" s="14">
        <v>-244519063</v>
      </c>
      <c r="F22" s="14"/>
      <c r="G22" s="1">
        <v>-178391906</v>
      </c>
      <c r="H22" s="14"/>
      <c r="I22" s="1">
        <v>-181636285</v>
      </c>
      <c r="M22" s="147"/>
      <c r="P22" s="147"/>
    </row>
    <row r="23" spans="1:16" ht="22.4" customHeight="1">
      <c r="A23" s="135" t="s">
        <v>209</v>
      </c>
      <c r="B23" s="136">
        <v>8</v>
      </c>
      <c r="C23" s="14">
        <v>89671</v>
      </c>
      <c r="D23" s="14"/>
      <c r="E23" s="14">
        <v>20357</v>
      </c>
      <c r="F23" s="14"/>
      <c r="G23" s="42">
        <v>0</v>
      </c>
      <c r="H23" s="14"/>
      <c r="I23" s="42">
        <v>0</v>
      </c>
      <c r="M23" s="147"/>
      <c r="P23" s="147"/>
    </row>
    <row r="24" spans="1:16" ht="22.4" customHeight="1">
      <c r="A24" s="144" t="s">
        <v>81</v>
      </c>
      <c r="B24" s="167"/>
      <c r="C24" s="88">
        <f>SUM(C21:C23)</f>
        <v>-192967538</v>
      </c>
      <c r="D24" s="24"/>
      <c r="E24" s="88">
        <f>SUM(E21:E23)</f>
        <v>-321321600</v>
      </c>
      <c r="F24" s="24"/>
      <c r="G24" s="88">
        <f>SUM(G21:G23)</f>
        <v>86879612</v>
      </c>
      <c r="H24" s="24"/>
      <c r="I24" s="88">
        <f>SUM(I21:I23)</f>
        <v>35196338</v>
      </c>
      <c r="M24" s="147"/>
    </row>
    <row r="25" spans="1:16" ht="22.4" customHeight="1">
      <c r="A25" s="135" t="s">
        <v>82</v>
      </c>
      <c r="B25" s="136">
        <v>23</v>
      </c>
      <c r="C25" s="20">
        <v>-24552801</v>
      </c>
      <c r="D25" s="1"/>
      <c r="E25" s="20">
        <v>35085802</v>
      </c>
      <c r="F25" s="1"/>
      <c r="G25" s="20">
        <v>-21323634</v>
      </c>
      <c r="H25" s="1"/>
      <c r="I25" s="20">
        <v>4854238</v>
      </c>
      <c r="M25" s="147"/>
      <c r="P25" s="147"/>
    </row>
    <row r="26" spans="1:16" ht="22.4" customHeight="1" thickBot="1">
      <c r="A26" s="144" t="s">
        <v>83</v>
      </c>
      <c r="C26" s="89">
        <f>C24+C25</f>
        <v>-217520339</v>
      </c>
      <c r="D26" s="12"/>
      <c r="E26" s="89">
        <f>E24+E25</f>
        <v>-286235798</v>
      </c>
      <c r="F26" s="12"/>
      <c r="G26" s="89">
        <f>G24+G25</f>
        <v>65555978</v>
      </c>
      <c r="H26" s="12"/>
      <c r="I26" s="89">
        <f>I24+I25</f>
        <v>40050576</v>
      </c>
      <c r="M26" s="147"/>
    </row>
    <row r="27" spans="1:16" ht="9.65" customHeight="1" thickTop="1">
      <c r="A27" s="144"/>
      <c r="C27" s="24"/>
      <c r="D27" s="12"/>
      <c r="E27" s="24"/>
      <c r="F27" s="12"/>
      <c r="G27" s="24"/>
      <c r="H27" s="12"/>
      <c r="I27" s="24"/>
    </row>
    <row r="28" spans="1:16" ht="22.4" customHeight="1">
      <c r="A28" s="168" t="s">
        <v>84</v>
      </c>
      <c r="C28" s="76"/>
      <c r="D28" s="12"/>
      <c r="E28" s="76"/>
      <c r="F28" s="12"/>
      <c r="G28" s="76"/>
      <c r="H28" s="12"/>
      <c r="I28" s="76"/>
    </row>
    <row r="29" spans="1:16" ht="22.4" customHeight="1">
      <c r="A29" s="169" t="s">
        <v>85</v>
      </c>
      <c r="C29" s="77"/>
      <c r="D29" s="77"/>
      <c r="E29" s="77"/>
      <c r="F29" s="77"/>
      <c r="G29" s="77"/>
      <c r="H29" s="77"/>
      <c r="I29" s="77"/>
    </row>
    <row r="30" spans="1:16" ht="22.4" customHeight="1">
      <c r="A30" s="170" t="s">
        <v>86</v>
      </c>
      <c r="C30" s="77">
        <v>1546914</v>
      </c>
      <c r="D30" s="77"/>
      <c r="E30" s="77">
        <v>-1442433</v>
      </c>
      <c r="F30" s="77"/>
      <c r="G30" s="42">
        <v>0</v>
      </c>
      <c r="H30" s="77"/>
      <c r="I30" s="42">
        <v>0</v>
      </c>
      <c r="M30" s="147"/>
      <c r="P30" s="147"/>
    </row>
    <row r="31" spans="1:16" ht="21" customHeight="1">
      <c r="A31" s="168" t="s">
        <v>87</v>
      </c>
      <c r="C31" s="95">
        <f>SUM(C30:C30)</f>
        <v>1546914</v>
      </c>
      <c r="D31" s="78"/>
      <c r="E31" s="95">
        <f>SUM(E30:E30)</f>
        <v>-1442433</v>
      </c>
      <c r="F31" s="78"/>
      <c r="G31" s="94">
        <f>SUM(G30:G30)</f>
        <v>0</v>
      </c>
      <c r="H31" s="78"/>
      <c r="I31" s="94">
        <f>SUM(I30:I30)</f>
        <v>0</v>
      </c>
      <c r="M31" s="147"/>
    </row>
    <row r="32" spans="1:16" ht="7.4" customHeight="1">
      <c r="A32" s="168"/>
      <c r="C32" s="77"/>
      <c r="D32" s="77"/>
      <c r="E32" s="77"/>
      <c r="F32" s="77"/>
      <c r="G32" s="77"/>
      <c r="H32" s="77"/>
      <c r="I32" s="77"/>
      <c r="M32" s="147"/>
    </row>
    <row r="33" spans="1:16" ht="22">
      <c r="A33" s="171" t="s">
        <v>225</v>
      </c>
      <c r="C33" s="77"/>
      <c r="D33" s="77"/>
      <c r="E33" s="77"/>
      <c r="F33" s="77"/>
      <c r="G33" s="77"/>
      <c r="H33" s="77"/>
      <c r="I33" s="77"/>
      <c r="M33" s="147"/>
    </row>
    <row r="34" spans="1:16" ht="22.4" customHeight="1">
      <c r="A34" s="170" t="s">
        <v>211</v>
      </c>
      <c r="B34" s="136">
        <v>12</v>
      </c>
      <c r="C34" s="42">
        <v>221436174</v>
      </c>
      <c r="D34" s="79"/>
      <c r="E34" s="42">
        <v>155273763</v>
      </c>
      <c r="F34" s="79"/>
      <c r="G34" s="42">
        <v>151855856</v>
      </c>
      <c r="H34" s="79"/>
      <c r="I34" s="42">
        <v>134361409</v>
      </c>
      <c r="M34" s="147"/>
      <c r="P34" s="147"/>
    </row>
    <row r="35" spans="1:16" ht="22.4" customHeight="1">
      <c r="A35" s="170" t="s">
        <v>248</v>
      </c>
      <c r="B35" s="136">
        <v>16</v>
      </c>
      <c r="C35" s="42">
        <v>-12571726</v>
      </c>
      <c r="D35" s="79"/>
      <c r="E35" s="79">
        <v>0</v>
      </c>
      <c r="F35" s="79"/>
      <c r="G35" s="42">
        <v>-6455009</v>
      </c>
      <c r="H35" s="79"/>
      <c r="I35" s="79">
        <v>0</v>
      </c>
      <c r="M35" s="147"/>
      <c r="P35" s="147"/>
    </row>
    <row r="36" spans="1:16" ht="22.4" customHeight="1">
      <c r="A36" s="170" t="s">
        <v>221</v>
      </c>
      <c r="B36" s="136">
        <v>23</v>
      </c>
      <c r="C36" s="42">
        <v>-42250483</v>
      </c>
      <c r="D36" s="79"/>
      <c r="E36" s="79">
        <v>-29032620</v>
      </c>
      <c r="F36" s="79"/>
      <c r="G36" s="42">
        <v>-29080169</v>
      </c>
      <c r="H36" s="79"/>
      <c r="I36" s="79">
        <v>-26872282</v>
      </c>
      <c r="K36" s="154"/>
      <c r="M36" s="147"/>
      <c r="P36" s="147"/>
    </row>
    <row r="37" spans="1:16" ht="22.4" customHeight="1">
      <c r="A37" s="168" t="s">
        <v>88</v>
      </c>
      <c r="C37" s="59">
        <f>SUM(C34:C36)</f>
        <v>166613965</v>
      </c>
      <c r="D37" s="80"/>
      <c r="E37" s="30">
        <f>SUM(E34:E36)</f>
        <v>126241143</v>
      </c>
      <c r="F37" s="80"/>
      <c r="G37" s="59">
        <f>SUM(G34:G36)</f>
        <v>116320678</v>
      </c>
      <c r="H37" s="80"/>
      <c r="I37" s="30">
        <f>SUM(I34:I36)</f>
        <v>107489127</v>
      </c>
      <c r="M37" s="147"/>
      <c r="P37" s="147"/>
    </row>
    <row r="38" spans="1:16" ht="9.65" customHeight="1">
      <c r="A38" s="170"/>
      <c r="C38" s="77"/>
      <c r="D38" s="77"/>
      <c r="E38" s="77"/>
      <c r="F38" s="77"/>
      <c r="G38" s="77"/>
      <c r="H38" s="77"/>
      <c r="I38" s="77"/>
      <c r="M38" s="147"/>
    </row>
    <row r="39" spans="1:16" ht="22.4" customHeight="1">
      <c r="A39" s="168" t="s">
        <v>89</v>
      </c>
      <c r="C39" s="90">
        <f>C31+C37</f>
        <v>168160879</v>
      </c>
      <c r="D39" s="78"/>
      <c r="E39" s="90">
        <f>E31+E37</f>
        <v>124798710</v>
      </c>
      <c r="F39" s="78"/>
      <c r="G39" s="69">
        <f>G31+G37</f>
        <v>116320678</v>
      </c>
      <c r="H39" s="78"/>
      <c r="I39" s="90">
        <f>I31+I37</f>
        <v>107489127</v>
      </c>
      <c r="M39" s="147"/>
    </row>
    <row r="40" spans="1:16" ht="22.4" customHeight="1" thickBot="1">
      <c r="A40" s="168" t="s">
        <v>90</v>
      </c>
      <c r="C40" s="91">
        <f>C26+C39</f>
        <v>-49359460</v>
      </c>
      <c r="D40" s="81"/>
      <c r="E40" s="91">
        <f>E26+E39</f>
        <v>-161437088</v>
      </c>
      <c r="F40" s="81"/>
      <c r="G40" s="92">
        <f>G26+G39</f>
        <v>181876656</v>
      </c>
      <c r="H40" s="81"/>
      <c r="I40" s="91">
        <f>I26+I39</f>
        <v>147539703</v>
      </c>
      <c r="M40" s="147"/>
    </row>
    <row r="41" spans="1:16" ht="9.65" customHeight="1" thickTop="1">
      <c r="A41" s="168"/>
      <c r="C41" s="78"/>
      <c r="D41" s="81"/>
      <c r="E41" s="78"/>
      <c r="F41" s="81"/>
      <c r="G41" s="78"/>
      <c r="H41" s="81"/>
      <c r="I41" s="78"/>
      <c r="M41" s="147"/>
    </row>
    <row r="42" spans="1:16" ht="22.4" customHeight="1">
      <c r="A42" s="144" t="s">
        <v>91</v>
      </c>
      <c r="C42" s="24"/>
      <c r="D42" s="12"/>
      <c r="E42" s="24"/>
      <c r="F42" s="12"/>
      <c r="G42" s="24"/>
      <c r="H42" s="12"/>
      <c r="I42" s="24"/>
      <c r="M42" s="147"/>
    </row>
    <row r="43" spans="1:16" ht="22.5" customHeight="1">
      <c r="A43" s="135" t="s">
        <v>92</v>
      </c>
      <c r="C43" s="1">
        <v>-178498298</v>
      </c>
      <c r="D43" s="1"/>
      <c r="E43" s="1">
        <v>-219952532</v>
      </c>
      <c r="F43" s="1"/>
      <c r="G43" s="1">
        <f>G26</f>
        <v>65555978</v>
      </c>
      <c r="H43" s="1"/>
      <c r="I43" s="1">
        <v>40050576</v>
      </c>
      <c r="M43" s="147"/>
    </row>
    <row r="44" spans="1:16" ht="22.5" customHeight="1">
      <c r="A44" s="135" t="s">
        <v>93</v>
      </c>
      <c r="C44" s="20">
        <f>C45-C43</f>
        <v>-39022041</v>
      </c>
      <c r="D44" s="1"/>
      <c r="E44" s="20">
        <v>-66283266</v>
      </c>
      <c r="F44" s="1"/>
      <c r="G44" s="64">
        <v>0</v>
      </c>
      <c r="H44" s="1"/>
      <c r="I44" s="64">
        <v>0</v>
      </c>
      <c r="M44" s="147"/>
    </row>
    <row r="45" spans="1:16" ht="22.4" customHeight="1" thickBot="1">
      <c r="A45" s="144" t="s">
        <v>83</v>
      </c>
      <c r="C45" s="89">
        <f>C26</f>
        <v>-217520339</v>
      </c>
      <c r="D45" s="12"/>
      <c r="E45" s="89">
        <f>SUM(E43:E44)</f>
        <v>-286235798</v>
      </c>
      <c r="F45" s="12"/>
      <c r="G45" s="89">
        <f>SUM(G43:G44)</f>
        <v>65555978</v>
      </c>
      <c r="H45" s="12"/>
      <c r="I45" s="89">
        <f>SUM(I43:I44)</f>
        <v>40050576</v>
      </c>
      <c r="M45" s="147"/>
    </row>
    <row r="46" spans="1:16" ht="9.65" customHeight="1" thickTop="1">
      <c r="A46" s="144"/>
      <c r="C46" s="24"/>
      <c r="D46" s="12"/>
      <c r="E46" s="24"/>
      <c r="F46" s="12"/>
      <c r="G46" s="24"/>
      <c r="H46" s="12"/>
      <c r="I46" s="24"/>
    </row>
    <row r="47" spans="1:16" ht="22.4" customHeight="1">
      <c r="A47" s="168" t="s">
        <v>94</v>
      </c>
      <c r="C47" s="76"/>
      <c r="D47" s="12"/>
      <c r="E47" s="76"/>
      <c r="F47" s="12"/>
      <c r="G47" s="76"/>
      <c r="H47" s="12"/>
      <c r="I47" s="76"/>
      <c r="M47" s="147"/>
    </row>
    <row r="48" spans="1:16" ht="22.5" customHeight="1">
      <c r="A48" s="135" t="s">
        <v>95</v>
      </c>
      <c r="C48" s="1">
        <v>-31399542</v>
      </c>
      <c r="D48" s="1"/>
      <c r="E48" s="1">
        <v>-96423641</v>
      </c>
      <c r="F48" s="1"/>
      <c r="G48" s="1">
        <f>G40</f>
        <v>181876656</v>
      </c>
      <c r="H48" s="1"/>
      <c r="I48" s="1">
        <v>147539703</v>
      </c>
      <c r="M48" s="147"/>
    </row>
    <row r="49" spans="1:13" ht="22.5" customHeight="1">
      <c r="A49" s="135" t="s">
        <v>96</v>
      </c>
      <c r="C49" s="20">
        <f>C50-C48</f>
        <v>-17959918</v>
      </c>
      <c r="D49" s="1"/>
      <c r="E49" s="20">
        <v>-65013447</v>
      </c>
      <c r="F49" s="82"/>
      <c r="G49" s="64">
        <v>0</v>
      </c>
      <c r="H49" s="82"/>
      <c r="I49" s="64">
        <v>0</v>
      </c>
      <c r="M49" s="147"/>
    </row>
    <row r="50" spans="1:13" ht="22.4" customHeight="1" thickBot="1">
      <c r="A50" s="168" t="s">
        <v>90</v>
      </c>
      <c r="C50" s="92">
        <f>C40</f>
        <v>-49359460</v>
      </c>
      <c r="D50" s="81"/>
      <c r="E50" s="92">
        <f>SUM(E48:E49)</f>
        <v>-161437088</v>
      </c>
      <c r="F50" s="81"/>
      <c r="G50" s="92">
        <f>SUM(G48:G49)</f>
        <v>181876656</v>
      </c>
      <c r="H50" s="81"/>
      <c r="I50" s="92">
        <f>SUM(I48:I49)</f>
        <v>147539703</v>
      </c>
      <c r="M50" s="147"/>
    </row>
    <row r="51" spans="1:13" ht="9" customHeight="1" thickTop="1">
      <c r="A51" s="168"/>
      <c r="C51" s="78"/>
      <c r="D51" s="81"/>
      <c r="E51" s="78"/>
      <c r="F51" s="81"/>
      <c r="G51" s="78"/>
      <c r="H51" s="81"/>
      <c r="I51" s="78"/>
      <c r="M51" s="147"/>
    </row>
    <row r="52" spans="1:13" ht="22.4" customHeight="1">
      <c r="A52" s="144" t="s">
        <v>97</v>
      </c>
    </row>
    <row r="53" spans="1:13" ht="22.4" customHeight="1" thickBot="1">
      <c r="A53" s="135" t="s">
        <v>98</v>
      </c>
      <c r="B53" s="136">
        <v>24</v>
      </c>
      <c r="C53" s="93">
        <f>C43/'SFP 8-9'!D69</f>
        <v>-0.21827290716366712</v>
      </c>
      <c r="D53" s="21"/>
      <c r="E53" s="93">
        <f>E43/'SFP 8-9'!F69</f>
        <v>-0.26896434943962055</v>
      </c>
      <c r="F53" s="21"/>
      <c r="G53" s="93">
        <f>G45/'SFP 8-9'!H69</f>
        <v>8.0163755399042538E-2</v>
      </c>
      <c r="H53" s="172"/>
      <c r="I53" s="93">
        <f>I45/'SFP 8-9'!J69</f>
        <v>4.8975008473746869E-2</v>
      </c>
    </row>
    <row r="54" spans="1:13" ht="22" thickTop="1">
      <c r="C54" s="173"/>
      <c r="E54" s="173"/>
      <c r="G54" s="173"/>
      <c r="I54" s="173"/>
      <c r="J54" s="147"/>
      <c r="L54" s="147"/>
    </row>
    <row r="55" spans="1:13">
      <c r="A55" s="138"/>
      <c r="C55" s="83"/>
      <c r="G55" s="83"/>
    </row>
    <row r="56" spans="1:13" ht="22">
      <c r="A56" s="144"/>
      <c r="C56" s="84"/>
      <c r="D56" s="12"/>
      <c r="E56" s="76"/>
      <c r="F56" s="12"/>
      <c r="G56" s="85"/>
      <c r="H56" s="12"/>
      <c r="I56" s="85"/>
    </row>
    <row r="57" spans="1:13" ht="22">
      <c r="A57" s="170"/>
      <c r="C57" s="86"/>
      <c r="D57" s="12"/>
      <c r="E57" s="76"/>
      <c r="F57" s="12"/>
      <c r="G57" s="85"/>
      <c r="H57" s="12"/>
      <c r="I57" s="85"/>
    </row>
    <row r="58" spans="1:13">
      <c r="A58" s="138"/>
      <c r="B58" s="138"/>
      <c r="C58" s="138"/>
      <c r="D58" s="138"/>
      <c r="E58" s="138"/>
      <c r="F58" s="138"/>
      <c r="G58" s="138"/>
      <c r="H58" s="138"/>
      <c r="I58" s="138"/>
    </row>
    <row r="59" spans="1:13">
      <c r="A59" s="138"/>
      <c r="B59" s="138"/>
      <c r="C59" s="138"/>
      <c r="D59" s="138"/>
      <c r="E59" s="138"/>
      <c r="F59" s="138"/>
      <c r="G59" s="138"/>
      <c r="H59" s="138"/>
      <c r="I59" s="138"/>
    </row>
    <row r="60" spans="1:13">
      <c r="A60" s="138"/>
      <c r="B60" s="138"/>
      <c r="C60" s="138"/>
      <c r="D60" s="138"/>
      <c r="E60" s="138"/>
      <c r="F60" s="138"/>
      <c r="G60" s="138"/>
      <c r="H60" s="138"/>
      <c r="I60" s="138"/>
    </row>
    <row r="61" spans="1:13">
      <c r="A61" s="138"/>
      <c r="B61" s="138"/>
      <c r="C61" s="138"/>
      <c r="D61" s="138"/>
      <c r="E61" s="138"/>
      <c r="F61" s="138"/>
      <c r="G61" s="138"/>
      <c r="H61" s="138"/>
      <c r="I61" s="138"/>
    </row>
    <row r="62" spans="1:13">
      <c r="A62" s="138"/>
      <c r="B62" s="138"/>
      <c r="C62" s="138"/>
      <c r="D62" s="138"/>
      <c r="E62" s="138"/>
      <c r="F62" s="138"/>
      <c r="G62" s="138"/>
      <c r="H62" s="138"/>
      <c r="I62" s="138"/>
    </row>
    <row r="63" spans="1:13">
      <c r="A63" s="138"/>
      <c r="B63" s="138"/>
      <c r="C63" s="138"/>
      <c r="D63" s="138"/>
      <c r="E63" s="138"/>
      <c r="F63" s="138"/>
      <c r="G63" s="138"/>
      <c r="H63" s="138"/>
      <c r="I63" s="138"/>
    </row>
    <row r="64" spans="1:13">
      <c r="A64" s="138"/>
      <c r="B64" s="138"/>
      <c r="C64" s="138"/>
      <c r="D64" s="138"/>
      <c r="E64" s="138"/>
      <c r="F64" s="138"/>
      <c r="G64" s="138"/>
      <c r="H64" s="138"/>
      <c r="I64" s="138"/>
    </row>
    <row r="65" spans="1:9">
      <c r="A65" s="138"/>
      <c r="B65" s="138"/>
      <c r="C65" s="138"/>
      <c r="D65" s="138"/>
      <c r="E65" s="138"/>
      <c r="F65" s="138"/>
      <c r="G65" s="138"/>
      <c r="H65" s="138"/>
      <c r="I65" s="138"/>
    </row>
    <row r="66" spans="1:9">
      <c r="A66" s="138"/>
      <c r="B66" s="138"/>
      <c r="C66" s="138"/>
      <c r="D66" s="138"/>
      <c r="E66" s="138"/>
      <c r="F66" s="138"/>
      <c r="G66" s="138"/>
      <c r="H66" s="138"/>
      <c r="I66" s="138"/>
    </row>
    <row r="67" spans="1:9">
      <c r="A67" s="138"/>
      <c r="B67" s="138"/>
      <c r="C67" s="138"/>
      <c r="D67" s="138"/>
      <c r="E67" s="138"/>
      <c r="F67" s="138"/>
      <c r="G67" s="138"/>
      <c r="H67" s="138"/>
      <c r="I67" s="138"/>
    </row>
    <row r="68" spans="1:9">
      <c r="A68" s="138"/>
      <c r="B68" s="138"/>
      <c r="C68" s="138"/>
      <c r="D68" s="138"/>
      <c r="E68" s="138"/>
      <c r="F68" s="138"/>
      <c r="G68" s="138"/>
      <c r="H68" s="138"/>
      <c r="I68" s="138"/>
    </row>
    <row r="69" spans="1:9">
      <c r="A69" s="138"/>
      <c r="B69" s="138"/>
      <c r="C69" s="138"/>
      <c r="D69" s="138"/>
      <c r="E69" s="138"/>
      <c r="F69" s="138"/>
      <c r="G69" s="138"/>
      <c r="H69" s="138"/>
      <c r="I69" s="138"/>
    </row>
    <row r="70" spans="1:9">
      <c r="C70" s="147"/>
      <c r="E70" s="147"/>
      <c r="G70" s="147"/>
      <c r="I70" s="147"/>
    </row>
    <row r="71" spans="1:9">
      <c r="G71" s="174"/>
      <c r="I71" s="174"/>
    </row>
  </sheetData>
  <sheetProtection formatCells="0" formatColumns="0" formatRows="0" insertColumns="0" insertRows="0" insertHyperlinks="0" deleteColumns="0" deleteRows="0" sort="0" autoFilter="0" pivotTables="0"/>
  <mergeCells count="5">
    <mergeCell ref="G3:I3"/>
    <mergeCell ref="C3:E3"/>
    <mergeCell ref="C6:I6"/>
    <mergeCell ref="C4:E4"/>
    <mergeCell ref="G4:I4"/>
  </mergeCells>
  <phoneticPr fontId="0" type="noConversion"/>
  <pageMargins left="0.8" right="0.3" top="0.48" bottom="0.5" header="0.5" footer="0.25"/>
  <pageSetup paperSize="9" scale="67" firstPageNumber="10" fitToHeight="0" orientation="portrait" useFirstPageNumber="1" r:id="rId1"/>
  <headerFooter>
    <oddFooter>&amp;L   หมายเหตุประกอบงบการเงินเป็นส่วนหนึ่งของงบการเงินนี้
&amp;C&amp;P</oddFooter>
  </headerFooter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34"/>
  <sheetViews>
    <sheetView topLeftCell="F25" zoomScaleNormal="100" zoomScaleSheetLayoutView="70" workbookViewId="0">
      <selection activeCell="AD14" sqref="AD14"/>
    </sheetView>
  </sheetViews>
  <sheetFormatPr defaultColWidth="10.59765625" defaultRowHeight="22.5" customHeight="1"/>
  <cols>
    <col min="1" max="1" width="46.8984375" style="175" customWidth="1"/>
    <col min="2" max="2" width="13.59765625" style="178" bestFit="1" customWidth="1"/>
    <col min="3" max="3" width="15.69921875" style="193" customWidth="1"/>
    <col min="4" max="4" width="1.09765625" style="193" customWidth="1"/>
    <col min="5" max="5" width="14.59765625" style="193" bestFit="1" customWidth="1"/>
    <col min="6" max="6" width="1.09765625" style="193" customWidth="1"/>
    <col min="7" max="7" width="18.69921875" style="193" bestFit="1" customWidth="1"/>
    <col min="8" max="8" width="1" style="193" customWidth="1"/>
    <col min="9" max="9" width="18.69921875" style="193" bestFit="1" customWidth="1"/>
    <col min="10" max="10" width="1" style="193" customWidth="1"/>
    <col min="11" max="11" width="14" style="67" customWidth="1"/>
    <col min="12" max="12" width="1" style="193" customWidth="1"/>
    <col min="13" max="13" width="15.69921875" style="182" customWidth="1"/>
    <col min="14" max="14" width="1.09765625" style="182" customWidth="1"/>
    <col min="15" max="15" width="14.69921875" style="182" customWidth="1"/>
    <col min="16" max="16" width="1.09765625" style="182" customWidth="1"/>
    <col min="17" max="17" width="15" style="182" customWidth="1"/>
    <col min="18" max="18" width="1" style="182" customWidth="1"/>
    <col min="19" max="19" width="15.8984375" style="182" customWidth="1"/>
    <col min="20" max="20" width="1.09765625" style="193" customWidth="1"/>
    <col min="21" max="21" width="15.69921875" style="182" customWidth="1"/>
    <col min="22" max="22" width="1.09765625" style="182" customWidth="1"/>
    <col min="23" max="23" width="15.69921875" style="182" customWidth="1"/>
    <col min="24" max="24" width="1.09765625" style="182" customWidth="1"/>
    <col min="25" max="25" width="14.3984375" style="182" customWidth="1"/>
    <col min="26" max="26" width="0.69921875" style="175" customWidth="1"/>
    <col min="27" max="27" width="15.69921875" style="175" customWidth="1"/>
    <col min="28" max="28" width="17.09765625" style="175" bestFit="1" customWidth="1"/>
    <col min="29" max="29" width="16.69921875" style="175" bestFit="1" customWidth="1"/>
    <col min="30" max="30" width="11.3984375" style="175" bestFit="1" customWidth="1"/>
    <col min="31" max="31" width="12" style="175" bestFit="1" customWidth="1"/>
    <col min="32" max="32" width="13.09765625" style="175" bestFit="1" customWidth="1"/>
    <col min="33" max="16384" width="10.59765625" style="175"/>
  </cols>
  <sheetData>
    <row r="1" spans="1:27" ht="22.5" customHeight="1">
      <c r="A1" s="127" t="s">
        <v>0</v>
      </c>
      <c r="B1" s="128"/>
      <c r="C1" s="129"/>
      <c r="D1" s="130"/>
      <c r="E1" s="130"/>
      <c r="F1" s="130"/>
      <c r="G1" s="130"/>
      <c r="H1" s="129"/>
      <c r="I1" s="129"/>
      <c r="J1" s="130"/>
      <c r="K1" s="130"/>
      <c r="L1" s="130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</row>
    <row r="2" spans="1:27" ht="22.5" customHeight="1">
      <c r="A2" s="133" t="s">
        <v>200</v>
      </c>
      <c r="B2" s="128"/>
      <c r="C2" s="176"/>
      <c r="D2" s="176"/>
      <c r="E2" s="176"/>
      <c r="F2" s="176"/>
      <c r="G2" s="176"/>
      <c r="H2" s="176"/>
      <c r="I2" s="176"/>
      <c r="J2" s="176"/>
      <c r="K2" s="61"/>
      <c r="L2" s="176"/>
      <c r="M2" s="177"/>
      <c r="N2" s="177"/>
      <c r="O2" s="177"/>
      <c r="P2" s="177"/>
      <c r="Q2" s="177"/>
      <c r="R2" s="177"/>
      <c r="S2" s="177"/>
      <c r="T2" s="176"/>
      <c r="U2" s="177"/>
      <c r="V2" s="177"/>
      <c r="W2" s="177"/>
      <c r="X2" s="177"/>
      <c r="Y2" s="177"/>
    </row>
    <row r="3" spans="1:27" ht="22.5" customHeight="1">
      <c r="A3" s="133"/>
      <c r="B3" s="128"/>
      <c r="C3" s="176"/>
      <c r="D3" s="176"/>
      <c r="E3" s="176"/>
      <c r="F3" s="176"/>
      <c r="G3" s="176"/>
      <c r="H3" s="176"/>
      <c r="I3" s="176"/>
      <c r="J3" s="176"/>
      <c r="K3" s="61"/>
      <c r="L3" s="176"/>
      <c r="M3" s="177"/>
      <c r="N3" s="177"/>
      <c r="O3" s="177"/>
      <c r="P3" s="177"/>
      <c r="Q3" s="177"/>
      <c r="R3" s="177"/>
      <c r="S3" s="177"/>
      <c r="T3" s="176"/>
      <c r="U3" s="177"/>
      <c r="V3" s="177"/>
      <c r="W3" s="177"/>
      <c r="X3" s="177"/>
      <c r="Y3" s="177"/>
    </row>
    <row r="4" spans="1:27" ht="22.5" customHeight="1">
      <c r="C4" s="236" t="s">
        <v>99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</row>
    <row r="5" spans="1:27" s="184" customFormat="1" ht="22.5" customHeight="1">
      <c r="A5" s="175"/>
      <c r="B5" s="178"/>
      <c r="C5" s="180"/>
      <c r="D5" s="180"/>
      <c r="E5" s="181"/>
      <c r="F5" s="180"/>
      <c r="G5" s="180"/>
      <c r="H5" s="180"/>
      <c r="I5" s="180"/>
      <c r="J5" s="182"/>
      <c r="K5" s="237" t="s">
        <v>58</v>
      </c>
      <c r="L5" s="237"/>
      <c r="M5" s="237"/>
      <c r="N5" s="182"/>
      <c r="O5" s="237" t="s">
        <v>62</v>
      </c>
      <c r="P5" s="237"/>
      <c r="Q5" s="237"/>
      <c r="R5" s="237"/>
      <c r="S5" s="237"/>
      <c r="T5" s="237"/>
      <c r="U5" s="237"/>
      <c r="V5" s="180"/>
      <c r="W5" s="180"/>
      <c r="X5" s="180"/>
      <c r="Y5" s="182"/>
      <c r="Z5" s="180"/>
      <c r="AA5" s="180"/>
    </row>
    <row r="6" spans="1:27" s="184" customFormat="1" ht="22.5" customHeight="1">
      <c r="A6" s="175"/>
      <c r="B6" s="178"/>
      <c r="C6" s="180"/>
      <c r="D6" s="180"/>
      <c r="E6" s="181"/>
      <c r="F6" s="180"/>
      <c r="G6" s="180"/>
      <c r="H6" s="180"/>
      <c r="I6" s="180"/>
      <c r="J6" s="182"/>
      <c r="K6" s="181"/>
      <c r="L6" s="181"/>
      <c r="M6" s="181"/>
      <c r="N6" s="182"/>
      <c r="O6" s="181"/>
      <c r="P6" s="181"/>
      <c r="Q6" s="181" t="s">
        <v>100</v>
      </c>
      <c r="R6" s="181"/>
      <c r="S6" s="181"/>
      <c r="T6" s="181"/>
      <c r="U6" s="181"/>
      <c r="V6" s="180"/>
      <c r="W6" s="180"/>
      <c r="X6" s="180"/>
      <c r="Y6" s="182"/>
      <c r="Z6" s="180"/>
      <c r="AA6" s="180"/>
    </row>
    <row r="7" spans="1:27" s="184" customFormat="1" ht="22.5" customHeight="1">
      <c r="A7" s="175"/>
      <c r="B7" s="178"/>
      <c r="C7" s="180"/>
      <c r="D7" s="180"/>
      <c r="E7" s="181"/>
      <c r="F7" s="180"/>
      <c r="G7" s="180"/>
      <c r="H7" s="180"/>
      <c r="I7" s="180"/>
      <c r="J7" s="182"/>
      <c r="K7" s="181"/>
      <c r="L7" s="181"/>
      <c r="M7" s="181"/>
      <c r="N7" s="182"/>
      <c r="O7" s="181"/>
      <c r="P7" s="181"/>
      <c r="Q7" s="181" t="s">
        <v>263</v>
      </c>
      <c r="R7" s="181"/>
      <c r="S7" s="181"/>
      <c r="T7" s="181"/>
      <c r="U7" s="181"/>
      <c r="V7" s="180"/>
      <c r="W7" s="180"/>
      <c r="X7" s="180"/>
      <c r="Y7" s="182"/>
      <c r="Z7" s="180"/>
      <c r="AA7" s="180"/>
    </row>
    <row r="8" spans="1:27" ht="22.5" customHeight="1">
      <c r="C8" s="180"/>
      <c r="D8" s="180"/>
      <c r="E8" s="181"/>
      <c r="F8" s="180"/>
      <c r="G8" s="179"/>
      <c r="H8" s="180"/>
      <c r="I8" s="181" t="s">
        <v>231</v>
      </c>
      <c r="J8" s="182"/>
      <c r="K8" s="181"/>
      <c r="L8" s="181"/>
      <c r="M8" s="181"/>
      <c r="O8" s="181"/>
      <c r="P8" s="181"/>
      <c r="Q8" s="181" t="s">
        <v>102</v>
      </c>
      <c r="R8" s="181"/>
      <c r="S8" s="181"/>
      <c r="T8" s="181"/>
      <c r="U8" s="181"/>
      <c r="V8" s="180"/>
      <c r="W8" s="180"/>
      <c r="X8" s="180"/>
      <c r="Y8" s="181" t="s">
        <v>103</v>
      </c>
      <c r="Z8" s="180"/>
      <c r="AA8" s="180"/>
    </row>
    <row r="9" spans="1:27" ht="22.5" customHeight="1">
      <c r="A9" s="185"/>
      <c r="C9" s="181" t="s">
        <v>104</v>
      </c>
      <c r="D9" s="181"/>
      <c r="E9" s="181"/>
      <c r="F9" s="181"/>
      <c r="G9" s="181" t="s">
        <v>101</v>
      </c>
      <c r="H9" s="181"/>
      <c r="I9" s="181" t="s">
        <v>105</v>
      </c>
      <c r="J9" s="181"/>
      <c r="K9" s="181"/>
      <c r="L9" s="181"/>
      <c r="M9" s="181" t="s">
        <v>106</v>
      </c>
      <c r="N9" s="181"/>
      <c r="O9" s="181" t="s">
        <v>107</v>
      </c>
      <c r="P9" s="181"/>
      <c r="Q9" s="181" t="s">
        <v>108</v>
      </c>
      <c r="R9" s="181"/>
      <c r="S9" s="181" t="s">
        <v>107</v>
      </c>
      <c r="T9" s="181"/>
      <c r="U9" s="181" t="s">
        <v>109</v>
      </c>
      <c r="V9" s="181"/>
      <c r="W9" s="181"/>
      <c r="X9" s="181"/>
      <c r="Y9" s="181" t="s">
        <v>111</v>
      </c>
      <c r="Z9" s="181"/>
      <c r="AA9" s="181"/>
    </row>
    <row r="10" spans="1:27" ht="22.5" customHeight="1">
      <c r="A10" s="185"/>
      <c r="C10" s="181" t="s">
        <v>112</v>
      </c>
      <c r="D10" s="181"/>
      <c r="E10" s="181" t="s">
        <v>113</v>
      </c>
      <c r="F10" s="181"/>
      <c r="G10" s="181" t="s">
        <v>114</v>
      </c>
      <c r="H10" s="181"/>
      <c r="I10" s="181" t="s">
        <v>232</v>
      </c>
      <c r="J10" s="181"/>
      <c r="K10" s="181" t="s">
        <v>115</v>
      </c>
      <c r="L10" s="181"/>
      <c r="M10" s="181" t="s">
        <v>116</v>
      </c>
      <c r="N10" s="181"/>
      <c r="O10" s="181" t="s">
        <v>117</v>
      </c>
      <c r="P10" s="181"/>
      <c r="Q10" s="181" t="s">
        <v>118</v>
      </c>
      <c r="R10" s="181"/>
      <c r="S10" s="181" t="s">
        <v>119</v>
      </c>
      <c r="T10" s="181"/>
      <c r="U10" s="181" t="s">
        <v>120</v>
      </c>
      <c r="V10" s="181"/>
      <c r="W10" s="181" t="s">
        <v>110</v>
      </c>
      <c r="X10" s="181"/>
      <c r="Y10" s="181" t="s">
        <v>122</v>
      </c>
      <c r="Z10" s="181"/>
      <c r="AA10" s="181" t="s">
        <v>110</v>
      </c>
    </row>
    <row r="11" spans="1:27" ht="22.5" customHeight="1">
      <c r="A11" s="185"/>
      <c r="B11" s="178" t="s">
        <v>5</v>
      </c>
      <c r="C11" s="181" t="s">
        <v>123</v>
      </c>
      <c r="D11" s="181"/>
      <c r="E11" s="181" t="s">
        <v>124</v>
      </c>
      <c r="F11" s="181"/>
      <c r="G11" s="181" t="s">
        <v>125</v>
      </c>
      <c r="H11" s="181"/>
      <c r="I11" s="181" t="s">
        <v>126</v>
      </c>
      <c r="J11" s="181"/>
      <c r="K11" s="181" t="s">
        <v>127</v>
      </c>
      <c r="L11" s="181"/>
      <c r="M11" s="181" t="s">
        <v>128</v>
      </c>
      <c r="N11" s="181"/>
      <c r="O11" s="181" t="s">
        <v>129</v>
      </c>
      <c r="P11" s="181"/>
      <c r="Q11" s="181" t="s">
        <v>111</v>
      </c>
      <c r="R11" s="181"/>
      <c r="S11" s="181" t="s">
        <v>130</v>
      </c>
      <c r="T11" s="181"/>
      <c r="U11" s="181" t="s">
        <v>121</v>
      </c>
      <c r="V11" s="181"/>
      <c r="W11" s="181" t="s">
        <v>201</v>
      </c>
      <c r="X11" s="181"/>
      <c r="Y11" s="181" t="s">
        <v>131</v>
      </c>
      <c r="Z11" s="181"/>
      <c r="AA11" s="181" t="s">
        <v>121</v>
      </c>
    </row>
    <row r="12" spans="1:27" ht="22.5" customHeight="1">
      <c r="C12" s="238" t="s">
        <v>6</v>
      </c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38"/>
      <c r="Z12" s="238"/>
      <c r="AA12" s="238"/>
    </row>
    <row r="13" spans="1:27" ht="22.5" customHeight="1">
      <c r="A13" s="187" t="s">
        <v>196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</row>
    <row r="14" spans="1:27" ht="22.5" customHeight="1">
      <c r="A14" s="187" t="s">
        <v>197</v>
      </c>
      <c r="C14" s="45">
        <v>817775625</v>
      </c>
      <c r="D14" s="62"/>
      <c r="E14" s="45">
        <v>504942690</v>
      </c>
      <c r="F14" s="62"/>
      <c r="G14" s="62">
        <v>17395000</v>
      </c>
      <c r="H14" s="45"/>
      <c r="I14" s="45">
        <v>241706561</v>
      </c>
      <c r="J14" s="45"/>
      <c r="K14" s="45">
        <v>166543832</v>
      </c>
      <c r="L14" s="62"/>
      <c r="M14" s="45">
        <v>-73604357</v>
      </c>
      <c r="N14" s="62"/>
      <c r="O14" s="45">
        <v>-17057865</v>
      </c>
      <c r="P14" s="62"/>
      <c r="Q14" s="45">
        <v>1627498</v>
      </c>
      <c r="R14" s="45"/>
      <c r="S14" s="45">
        <v>1375205891</v>
      </c>
      <c r="T14" s="62"/>
      <c r="U14" s="72">
        <f>SUM(O14:S14)</f>
        <v>1359775524</v>
      </c>
      <c r="V14" s="62"/>
      <c r="W14" s="73">
        <f>SUM(U14,C14:M14)</f>
        <v>3034534875</v>
      </c>
      <c r="X14" s="62"/>
      <c r="Y14" s="45">
        <v>551653956</v>
      </c>
      <c r="Z14" s="62"/>
      <c r="AA14" s="72">
        <f>SUM(W14:Y14)</f>
        <v>3586188831</v>
      </c>
    </row>
    <row r="15" spans="1:27" ht="22.5" customHeight="1">
      <c r="A15" s="187"/>
      <c r="C15" s="45"/>
      <c r="D15" s="62"/>
      <c r="E15" s="45"/>
      <c r="F15" s="62"/>
      <c r="G15" s="62"/>
      <c r="H15" s="45"/>
      <c r="I15" s="45"/>
      <c r="J15" s="45"/>
      <c r="K15" s="45"/>
      <c r="L15" s="62"/>
      <c r="M15" s="45"/>
      <c r="N15" s="62"/>
      <c r="O15" s="45"/>
      <c r="P15" s="62"/>
      <c r="Q15" s="45"/>
      <c r="R15" s="45"/>
      <c r="S15" s="45"/>
      <c r="T15" s="62"/>
      <c r="U15" s="45"/>
      <c r="V15" s="62"/>
      <c r="W15" s="45"/>
      <c r="X15" s="62"/>
      <c r="Y15" s="45"/>
      <c r="Z15" s="62"/>
      <c r="AA15" s="45"/>
    </row>
    <row r="16" spans="1:27" ht="22.5" customHeight="1">
      <c r="A16" s="188" t="s">
        <v>132</v>
      </c>
      <c r="B16" s="189"/>
      <c r="C16" s="45"/>
      <c r="D16" s="62"/>
      <c r="E16" s="45"/>
      <c r="F16" s="62"/>
      <c r="G16" s="62"/>
      <c r="H16" s="45"/>
      <c r="I16" s="45"/>
      <c r="J16" s="45"/>
      <c r="K16" s="45"/>
      <c r="L16" s="62"/>
      <c r="M16" s="45"/>
      <c r="N16" s="62"/>
      <c r="O16" s="45"/>
      <c r="P16" s="62"/>
      <c r="Q16" s="45"/>
      <c r="R16" s="45"/>
      <c r="S16" s="45"/>
      <c r="T16" s="62"/>
      <c r="U16" s="45"/>
      <c r="V16" s="62"/>
      <c r="W16" s="45"/>
      <c r="X16" s="62"/>
      <c r="Y16" s="45"/>
      <c r="Z16" s="62"/>
      <c r="AA16" s="45"/>
    </row>
    <row r="17" spans="1:28" ht="22.5" customHeight="1">
      <c r="A17" s="190" t="s">
        <v>215</v>
      </c>
      <c r="C17" s="45"/>
      <c r="D17" s="62"/>
      <c r="E17" s="45"/>
      <c r="F17" s="62"/>
      <c r="G17" s="62"/>
      <c r="H17" s="45"/>
      <c r="I17" s="45"/>
      <c r="J17" s="45"/>
      <c r="K17" s="45"/>
      <c r="L17" s="62"/>
      <c r="M17" s="45"/>
      <c r="N17" s="62"/>
      <c r="O17" s="45"/>
      <c r="P17" s="62"/>
      <c r="Q17" s="45"/>
      <c r="R17" s="45"/>
      <c r="S17" s="45"/>
      <c r="T17" s="62"/>
      <c r="U17" s="45"/>
      <c r="V17" s="62"/>
      <c r="W17" s="45"/>
      <c r="X17" s="62"/>
      <c r="Y17" s="45"/>
      <c r="Z17" s="62"/>
      <c r="AA17" s="45"/>
    </row>
    <row r="18" spans="1:28" ht="22.5" customHeight="1">
      <c r="A18" s="175" t="s">
        <v>207</v>
      </c>
      <c r="B18" s="178">
        <v>18</v>
      </c>
      <c r="C18" s="63">
        <v>160</v>
      </c>
      <c r="D18" s="62"/>
      <c r="E18" s="63">
        <v>800</v>
      </c>
      <c r="F18" s="62"/>
      <c r="G18" s="64">
        <v>0</v>
      </c>
      <c r="H18" s="45"/>
      <c r="I18" s="64">
        <v>0</v>
      </c>
      <c r="J18" s="65"/>
      <c r="K18" s="64">
        <v>0</v>
      </c>
      <c r="L18" s="40"/>
      <c r="M18" s="64">
        <v>0</v>
      </c>
      <c r="N18" s="40"/>
      <c r="O18" s="64">
        <v>0</v>
      </c>
      <c r="P18" s="40"/>
      <c r="Q18" s="64">
        <v>0</v>
      </c>
      <c r="R18" s="65"/>
      <c r="S18" s="64">
        <v>0</v>
      </c>
      <c r="T18" s="40"/>
      <c r="U18" s="70">
        <f>SUM(O18:S18)</f>
        <v>0</v>
      </c>
      <c r="V18" s="62"/>
      <c r="W18" s="71">
        <f>SUM(C18:M18,U18)</f>
        <v>960</v>
      </c>
      <c r="X18" s="62"/>
      <c r="Y18" s="64">
        <v>0</v>
      </c>
      <c r="Z18" s="62"/>
      <c r="AA18" s="71">
        <f>SUM(W18:Y18)</f>
        <v>960</v>
      </c>
    </row>
    <row r="19" spans="1:28" ht="22">
      <c r="A19" s="191" t="s">
        <v>216</v>
      </c>
      <c r="C19" s="68">
        <f>SUM(C18:C18)</f>
        <v>160</v>
      </c>
      <c r="D19" s="62"/>
      <c r="E19" s="68">
        <f>SUM(E18:E18)</f>
        <v>800</v>
      </c>
      <c r="F19" s="62"/>
      <c r="G19" s="69">
        <f>SUM(G18:G18)</f>
        <v>0</v>
      </c>
      <c r="H19" s="45"/>
      <c r="I19" s="69">
        <f>SUM(I18:I18)</f>
        <v>0</v>
      </c>
      <c r="J19" s="45"/>
      <c r="K19" s="69">
        <f>SUM(K18:K18)</f>
        <v>0</v>
      </c>
      <c r="L19" s="62"/>
      <c r="M19" s="69">
        <f>SUM(M18:M18)</f>
        <v>0</v>
      </c>
      <c r="N19" s="62"/>
      <c r="O19" s="69">
        <f>SUM(O18:O18)</f>
        <v>0</v>
      </c>
      <c r="P19" s="62"/>
      <c r="Q19" s="69">
        <f>SUM(Q18:Q18)</f>
        <v>0</v>
      </c>
      <c r="R19" s="45"/>
      <c r="S19" s="69">
        <f>SUM(S18:S18)</f>
        <v>0</v>
      </c>
      <c r="T19" s="62"/>
      <c r="U19" s="69">
        <f>SUM(U18:U18)</f>
        <v>0</v>
      </c>
      <c r="V19" s="62"/>
      <c r="W19" s="68">
        <f>SUM(W18:W18)</f>
        <v>960</v>
      </c>
      <c r="X19" s="62"/>
      <c r="Y19" s="69">
        <f>SUM(Y18:Y18)</f>
        <v>0</v>
      </c>
      <c r="Z19" s="62"/>
      <c r="AA19" s="68">
        <f>SUM(AA18:AA18)</f>
        <v>960</v>
      </c>
    </row>
    <row r="20" spans="1:28" ht="22.5" customHeight="1">
      <c r="A20" s="191"/>
      <c r="C20" s="45"/>
      <c r="D20" s="62"/>
      <c r="E20" s="45"/>
      <c r="F20" s="62"/>
      <c r="G20" s="45"/>
      <c r="H20" s="45"/>
      <c r="I20" s="45"/>
      <c r="J20" s="45"/>
      <c r="K20" s="45"/>
      <c r="L20" s="62"/>
      <c r="M20" s="45"/>
      <c r="N20" s="62"/>
      <c r="O20" s="45"/>
      <c r="P20" s="62"/>
      <c r="Q20" s="45"/>
      <c r="R20" s="45"/>
      <c r="S20" s="45"/>
      <c r="T20" s="62"/>
      <c r="U20" s="45"/>
      <c r="V20" s="62"/>
      <c r="W20" s="45"/>
      <c r="X20" s="62"/>
      <c r="Y20" s="45"/>
      <c r="Z20" s="62"/>
      <c r="AA20" s="45"/>
    </row>
    <row r="21" spans="1:28" ht="22.5" customHeight="1">
      <c r="A21" s="191" t="s">
        <v>133</v>
      </c>
      <c r="C21" s="45"/>
      <c r="D21" s="62"/>
      <c r="E21" s="45"/>
      <c r="F21" s="62"/>
      <c r="G21" s="45"/>
      <c r="H21" s="45"/>
      <c r="I21" s="45"/>
      <c r="J21" s="45"/>
      <c r="K21" s="45"/>
      <c r="L21" s="62"/>
      <c r="M21" s="45"/>
      <c r="N21" s="62"/>
      <c r="O21" s="45"/>
      <c r="P21" s="62"/>
      <c r="Q21" s="45"/>
      <c r="R21" s="45"/>
      <c r="S21" s="45"/>
      <c r="T21" s="62"/>
      <c r="U21" s="45"/>
      <c r="V21" s="62"/>
      <c r="W21" s="45"/>
      <c r="X21" s="62"/>
      <c r="Y21" s="45"/>
      <c r="Z21" s="62"/>
      <c r="AA21" s="45"/>
    </row>
    <row r="22" spans="1:28" ht="22.5" customHeight="1">
      <c r="A22" s="175" t="s">
        <v>226</v>
      </c>
      <c r="C22" s="40"/>
      <c r="D22" s="1"/>
      <c r="E22" s="40"/>
      <c r="F22" s="1"/>
      <c r="G22" s="1"/>
      <c r="H22" s="40"/>
      <c r="I22" s="40"/>
      <c r="J22" s="1"/>
      <c r="K22" s="40"/>
      <c r="L22" s="40"/>
      <c r="M22" s="47"/>
      <c r="N22" s="40"/>
      <c r="O22" s="66"/>
      <c r="P22" s="40"/>
      <c r="Q22" s="66"/>
      <c r="R22" s="65"/>
      <c r="S22" s="66"/>
      <c r="T22" s="40"/>
      <c r="U22" s="40"/>
      <c r="V22" s="40"/>
      <c r="W22" s="40"/>
      <c r="X22" s="40"/>
      <c r="Y22" s="47"/>
      <c r="Z22" s="40"/>
      <c r="AA22" s="22"/>
    </row>
    <row r="23" spans="1:28" ht="22.5" customHeight="1">
      <c r="A23" s="175" t="s">
        <v>134</v>
      </c>
      <c r="B23" s="178">
        <v>9</v>
      </c>
      <c r="C23" s="42">
        <v>0</v>
      </c>
      <c r="D23" s="40"/>
      <c r="E23" s="42">
        <v>0</v>
      </c>
      <c r="F23" s="40"/>
      <c r="G23" s="42">
        <v>0</v>
      </c>
      <c r="H23" s="40"/>
      <c r="I23" s="40">
        <v>-94274780</v>
      </c>
      <c r="J23" s="65"/>
      <c r="K23" s="40">
        <v>2980550</v>
      </c>
      <c r="L23" s="40"/>
      <c r="M23" s="42">
        <v>0</v>
      </c>
      <c r="N23" s="40"/>
      <c r="O23" s="42">
        <v>0</v>
      </c>
      <c r="P23" s="40"/>
      <c r="Q23" s="42">
        <v>0</v>
      </c>
      <c r="R23" s="65"/>
      <c r="S23" s="40">
        <v>10391296</v>
      </c>
      <c r="T23" s="40"/>
      <c r="U23" s="60">
        <f>SUM(O23:S23)</f>
        <v>10391296</v>
      </c>
      <c r="V23" s="40"/>
      <c r="W23" s="60">
        <f>SUM(C23:M23,U23)</f>
        <v>-80902934</v>
      </c>
      <c r="X23" s="40"/>
      <c r="Y23" s="40">
        <v>80312702</v>
      </c>
      <c r="Z23" s="40"/>
      <c r="AA23" s="60">
        <f>SUM(W23:Y23)</f>
        <v>-590232</v>
      </c>
      <c r="AB23" s="192"/>
    </row>
    <row r="24" spans="1:28" ht="22.5" customHeight="1">
      <c r="A24" s="187" t="s">
        <v>135</v>
      </c>
      <c r="C24" s="59">
        <f>SUM(C22:C23)</f>
        <v>0</v>
      </c>
      <c r="D24" s="62"/>
      <c r="E24" s="59">
        <f>SUM(E22:E23)</f>
        <v>0</v>
      </c>
      <c r="F24" s="62"/>
      <c r="G24" s="59">
        <f>SUM(G22:G23)</f>
        <v>0</v>
      </c>
      <c r="H24" s="45"/>
      <c r="I24" s="53">
        <f>SUM(I22:I23)</f>
        <v>-94274780</v>
      </c>
      <c r="J24" s="45"/>
      <c r="K24" s="53">
        <f>SUM(K22:K23)</f>
        <v>2980550</v>
      </c>
      <c r="L24" s="62"/>
      <c r="M24" s="59">
        <f>SUM(M22:M23)</f>
        <v>0</v>
      </c>
      <c r="N24" s="62"/>
      <c r="O24" s="59">
        <f>SUM(O22:O23)</f>
        <v>0</v>
      </c>
      <c r="P24" s="62"/>
      <c r="Q24" s="59">
        <f>SUM(Q22:Q23)</f>
        <v>0</v>
      </c>
      <c r="R24" s="45"/>
      <c r="S24" s="53">
        <f>SUM(S22:S23)</f>
        <v>10391296</v>
      </c>
      <c r="T24" s="62"/>
      <c r="U24" s="53">
        <f>SUM(U22:U23)</f>
        <v>10391296</v>
      </c>
      <c r="V24" s="62"/>
      <c r="W24" s="53">
        <f>SUM(W22:W23)</f>
        <v>-80902934</v>
      </c>
      <c r="X24" s="62"/>
      <c r="Y24" s="53">
        <f>SUM(Y22:Y23)</f>
        <v>80312702</v>
      </c>
      <c r="Z24" s="62"/>
      <c r="AA24" s="53">
        <f>SUM(AA22:AA23)</f>
        <v>-590232</v>
      </c>
    </row>
    <row r="25" spans="1:28" ht="22.5" customHeight="1">
      <c r="A25" s="187"/>
      <c r="B25" s="189"/>
      <c r="C25" s="45"/>
      <c r="D25" s="62"/>
      <c r="E25" s="45"/>
      <c r="F25" s="62"/>
      <c r="G25" s="62"/>
      <c r="H25" s="45"/>
      <c r="I25" s="45"/>
      <c r="J25" s="45"/>
      <c r="K25" s="45"/>
      <c r="L25" s="62"/>
      <c r="M25" s="45"/>
      <c r="N25" s="62"/>
      <c r="O25" s="45"/>
      <c r="P25" s="62"/>
      <c r="Q25" s="45"/>
      <c r="R25" s="45"/>
      <c r="S25" s="45"/>
      <c r="T25" s="62"/>
      <c r="U25" s="45"/>
      <c r="V25" s="62"/>
      <c r="W25" s="45"/>
      <c r="X25" s="62"/>
      <c r="Y25" s="45"/>
      <c r="Z25" s="62"/>
      <c r="AA25" s="45"/>
    </row>
    <row r="26" spans="1:28" ht="22.5" customHeight="1">
      <c r="A26" s="187" t="s">
        <v>136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8" ht="22.5" customHeight="1">
      <c r="A27" s="175" t="s">
        <v>141</v>
      </c>
      <c r="C27" s="42">
        <v>0</v>
      </c>
      <c r="D27" s="1"/>
      <c r="E27" s="42">
        <v>0</v>
      </c>
      <c r="F27" s="1"/>
      <c r="G27" s="42">
        <v>0</v>
      </c>
      <c r="H27" s="40"/>
      <c r="I27" s="42">
        <v>0</v>
      </c>
      <c r="J27" s="1"/>
      <c r="K27" s="42">
        <v>0</v>
      </c>
      <c r="L27" s="40"/>
      <c r="M27" s="60">
        <f>'SI 10'!E43</f>
        <v>-219952532</v>
      </c>
      <c r="N27" s="40"/>
      <c r="O27" s="42">
        <v>0</v>
      </c>
      <c r="P27" s="40"/>
      <c r="Q27" s="42">
        <v>0</v>
      </c>
      <c r="R27" s="65"/>
      <c r="S27" s="42">
        <v>0</v>
      </c>
      <c r="T27" s="40"/>
      <c r="U27" s="50">
        <f>SUM(O27:S27)</f>
        <v>0</v>
      </c>
      <c r="V27" s="40"/>
      <c r="W27" s="60">
        <f>SUM(C27:M27,U27)</f>
        <v>-219952532</v>
      </c>
      <c r="X27" s="40"/>
      <c r="Y27" s="60">
        <f>'SI 10'!E44</f>
        <v>-66283266</v>
      </c>
      <c r="Z27" s="40"/>
      <c r="AA27" s="29">
        <f>SUM(W27:Y27)</f>
        <v>-286235798</v>
      </c>
      <c r="AB27" s="33"/>
    </row>
    <row r="28" spans="1:28" ht="22.5" customHeight="1">
      <c r="A28" s="175" t="s">
        <v>137</v>
      </c>
      <c r="C28" s="42">
        <v>0</v>
      </c>
      <c r="D28" s="40"/>
      <c r="E28" s="42">
        <v>0</v>
      </c>
      <c r="F28" s="40"/>
      <c r="G28" s="42">
        <v>0</v>
      </c>
      <c r="H28" s="40"/>
      <c r="I28" s="42">
        <v>0</v>
      </c>
      <c r="J28" s="65"/>
      <c r="K28" s="42">
        <v>0</v>
      </c>
      <c r="L28" s="40"/>
      <c r="M28" s="42">
        <v>0</v>
      </c>
      <c r="N28" s="40"/>
      <c r="O28" s="47">
        <v>195564</v>
      </c>
      <c r="P28" s="40"/>
      <c r="Q28" s="50">
        <v>0</v>
      </c>
      <c r="R28" s="65"/>
      <c r="S28" s="50">
        <f>113654659+9678668</f>
        <v>123333327</v>
      </c>
      <c r="T28" s="40"/>
      <c r="U28" s="58">
        <f>SUM(O28:S28)</f>
        <v>123528891</v>
      </c>
      <c r="V28" s="40"/>
      <c r="W28" s="58">
        <f>SUM(C28:M28,U28)</f>
        <v>123528891</v>
      </c>
      <c r="X28" s="40"/>
      <c r="Y28" s="47">
        <v>1269819</v>
      </c>
      <c r="Z28" s="40"/>
      <c r="AA28" s="29">
        <f>SUM(W28:Y28)</f>
        <v>124798710</v>
      </c>
    </row>
    <row r="29" spans="1:28" ht="22.5" customHeight="1">
      <c r="A29" s="187" t="s">
        <v>138</v>
      </c>
      <c r="C29" s="59">
        <f>SUM(C27:C28)</f>
        <v>0</v>
      </c>
      <c r="D29" s="62"/>
      <c r="E29" s="59">
        <f>SUM(E27:E28)</f>
        <v>0</v>
      </c>
      <c r="F29" s="62"/>
      <c r="G29" s="59">
        <f>SUM(G27:G28)</f>
        <v>0</v>
      </c>
      <c r="H29" s="45"/>
      <c r="I29" s="59">
        <f>SUM(I27:I28)</f>
        <v>0</v>
      </c>
      <c r="J29" s="45"/>
      <c r="K29" s="59">
        <f>SUM(K27:K28)</f>
        <v>0</v>
      </c>
      <c r="L29" s="62"/>
      <c r="M29" s="53">
        <f>SUM(M27:M28)</f>
        <v>-219952532</v>
      </c>
      <c r="N29" s="62"/>
      <c r="O29" s="53">
        <f>SUM(O27:O28)</f>
        <v>195564</v>
      </c>
      <c r="P29" s="62"/>
      <c r="Q29" s="59">
        <f>SUM(Q27:Q28)</f>
        <v>0</v>
      </c>
      <c r="R29" s="45"/>
      <c r="S29" s="59">
        <f>SUM(S27:S28)</f>
        <v>123333327</v>
      </c>
      <c r="T29" s="62"/>
      <c r="U29" s="53">
        <f>SUM(U27:U28)</f>
        <v>123528891</v>
      </c>
      <c r="V29" s="62"/>
      <c r="W29" s="53">
        <f>SUM(W27:W28)</f>
        <v>-96423641</v>
      </c>
      <c r="X29" s="62"/>
      <c r="Y29" s="53">
        <f>SUM(Y27:Y28)</f>
        <v>-65013447</v>
      </c>
      <c r="Z29" s="62"/>
      <c r="AA29" s="53">
        <f>SUM(AA27:AA28)</f>
        <v>-161437088</v>
      </c>
      <c r="AB29" s="33"/>
    </row>
    <row r="30" spans="1:28" ht="22.5" customHeight="1">
      <c r="C30" s="65"/>
      <c r="D30" s="40"/>
      <c r="E30" s="65"/>
      <c r="F30" s="40"/>
      <c r="G30" s="40"/>
      <c r="H30" s="65"/>
      <c r="I30" s="65"/>
      <c r="J30" s="65"/>
      <c r="K30" s="65"/>
      <c r="L30" s="40"/>
      <c r="M30" s="65"/>
      <c r="N30" s="40"/>
      <c r="O30" s="65"/>
      <c r="P30" s="40"/>
      <c r="Q30" s="65"/>
      <c r="R30" s="65"/>
      <c r="S30" s="65"/>
      <c r="T30" s="40"/>
      <c r="U30" s="65"/>
      <c r="V30" s="40"/>
      <c r="W30" s="40"/>
      <c r="X30" s="40"/>
      <c r="Y30" s="40"/>
      <c r="Z30" s="40"/>
      <c r="AA30" s="40"/>
    </row>
    <row r="31" spans="1:28" ht="22.5" customHeight="1">
      <c r="A31" s="175" t="s">
        <v>139</v>
      </c>
      <c r="C31" s="42">
        <v>0</v>
      </c>
      <c r="D31" s="1"/>
      <c r="E31" s="42">
        <v>0</v>
      </c>
      <c r="F31" s="1"/>
      <c r="G31" s="42">
        <v>0</v>
      </c>
      <c r="H31" s="66"/>
      <c r="I31" s="42">
        <v>0</v>
      </c>
      <c r="J31" s="1"/>
      <c r="K31" s="42">
        <v>934291</v>
      </c>
      <c r="L31" s="40"/>
      <c r="M31" s="42">
        <v>-934291</v>
      </c>
      <c r="N31" s="40"/>
      <c r="O31" s="42">
        <v>0</v>
      </c>
      <c r="P31" s="40"/>
      <c r="Q31" s="42">
        <v>0</v>
      </c>
      <c r="R31" s="65"/>
      <c r="S31" s="42">
        <v>0</v>
      </c>
      <c r="T31" s="40"/>
      <c r="U31" s="50">
        <f>SUM(O31:S31)</f>
        <v>0</v>
      </c>
      <c r="V31" s="40"/>
      <c r="W31" s="50">
        <f>SUM(C31:M31,U31)</f>
        <v>0</v>
      </c>
      <c r="X31" s="40"/>
      <c r="Y31" s="42">
        <v>0</v>
      </c>
      <c r="Z31" s="40"/>
      <c r="AA31" s="50">
        <f>SUM(W31:Y31)</f>
        <v>0</v>
      </c>
    </row>
    <row r="32" spans="1:28" ht="22.5" customHeight="1">
      <c r="A32" s="175" t="s">
        <v>140</v>
      </c>
      <c r="C32" s="42">
        <v>0</v>
      </c>
      <c r="D32" s="1"/>
      <c r="E32" s="42">
        <v>0</v>
      </c>
      <c r="F32" s="1"/>
      <c r="G32" s="42">
        <v>0</v>
      </c>
      <c r="H32" s="66"/>
      <c r="I32" s="42">
        <v>0</v>
      </c>
      <c r="J32" s="1"/>
      <c r="K32" s="42">
        <v>0</v>
      </c>
      <c r="L32" s="40"/>
      <c r="M32" s="40">
        <v>50703833</v>
      </c>
      <c r="N32" s="40"/>
      <c r="O32" s="42">
        <v>0</v>
      </c>
      <c r="P32" s="40"/>
      <c r="Q32" s="42">
        <v>0</v>
      </c>
      <c r="R32" s="65"/>
      <c r="S32" s="60">
        <f>-M32</f>
        <v>-50703833</v>
      </c>
      <c r="T32" s="40"/>
      <c r="U32" s="60">
        <f>SUM(O32:S32)</f>
        <v>-50703833</v>
      </c>
      <c r="V32" s="40"/>
      <c r="W32" s="50">
        <f>SUM(C32:M32,U32)</f>
        <v>0</v>
      </c>
      <c r="X32" s="40"/>
      <c r="Y32" s="42">
        <v>0</v>
      </c>
      <c r="Z32" s="40"/>
      <c r="AA32" s="50">
        <f>SUM(W32:Y32)</f>
        <v>0</v>
      </c>
    </row>
    <row r="33" spans="1:27" ht="22.5" customHeight="1" thickBot="1">
      <c r="A33" s="187" t="s">
        <v>198</v>
      </c>
      <c r="C33" s="74">
        <f>C14+C19+C24+C29+C31+C32</f>
        <v>817775785</v>
      </c>
      <c r="D33" s="45"/>
      <c r="E33" s="74">
        <f>E14+E19+E24+E29+E31+E32</f>
        <v>504943490</v>
      </c>
      <c r="F33" s="45"/>
      <c r="G33" s="74">
        <f>G14+G19+G24+G29+G31+G32</f>
        <v>17395000</v>
      </c>
      <c r="H33" s="45"/>
      <c r="I33" s="74">
        <f>I14+I19+I24+I29+I31+I32</f>
        <v>147431781</v>
      </c>
      <c r="J33" s="45"/>
      <c r="K33" s="74">
        <f>K14+K19+K24+K29+K31+K32</f>
        <v>170458673</v>
      </c>
      <c r="L33" s="45"/>
      <c r="M33" s="74">
        <f>M14+M19+M24+M29+M31+M32</f>
        <v>-243787347</v>
      </c>
      <c r="N33" s="45"/>
      <c r="O33" s="74">
        <f>O14+O19+O24+O29+O31+O32</f>
        <v>-16862301</v>
      </c>
      <c r="P33" s="45"/>
      <c r="Q33" s="74">
        <f>Q14+Q19+Q24+Q29+Q31+Q32</f>
        <v>1627498</v>
      </c>
      <c r="R33" s="45"/>
      <c r="S33" s="74">
        <f>S14+S19+S24+S29+S31+S32</f>
        <v>1458226681</v>
      </c>
      <c r="T33" s="45"/>
      <c r="U33" s="74">
        <f>U14+U19+U24+U29+U31+U32</f>
        <v>1442991878</v>
      </c>
      <c r="V33" s="45"/>
      <c r="W33" s="74">
        <f>W14+W19+W24+W29+W31+W32</f>
        <v>2857209260</v>
      </c>
      <c r="X33" s="45"/>
      <c r="Y33" s="74">
        <f>Y14+Y19+Y24+Y29+Y31+Y32</f>
        <v>566953211</v>
      </c>
      <c r="Z33" s="45"/>
      <c r="AA33" s="74">
        <f>AA14+AA19+AA24+AA29+AA31+AA32</f>
        <v>3424162471</v>
      </c>
    </row>
    <row r="34" spans="1:27" ht="22.5" customHeight="1" thickTop="1">
      <c r="K34" s="194"/>
      <c r="M34" s="194"/>
      <c r="U34" s="194"/>
      <c r="W34" s="194"/>
      <c r="Y34" s="194"/>
      <c r="AA34" s="194"/>
    </row>
  </sheetData>
  <sheetProtection formatCells="0" formatColumns="0" formatRows="0" insertColumns="0" insertRows="0" insertHyperlinks="0" deleteColumns="0" deleteRows="0" sort="0" autoFilter="0" pivotTables="0"/>
  <mergeCells count="4">
    <mergeCell ref="C4:AA4"/>
    <mergeCell ref="K5:M5"/>
    <mergeCell ref="O5:U5"/>
    <mergeCell ref="C12:AA12"/>
  </mergeCells>
  <pageMargins left="0.52" right="0.25" top="0.48" bottom="0.5" header="0.5" footer="0.5"/>
  <pageSetup paperSize="9" scale="57" firstPageNumber="11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F9DEA-030C-4784-B14F-D636C06B9378}">
  <dimension ref="A1:AD31"/>
  <sheetViews>
    <sheetView topLeftCell="A7" zoomScale="70" zoomScaleNormal="70" zoomScaleSheetLayoutView="100" workbookViewId="0">
      <selection activeCell="W31" sqref="W31"/>
    </sheetView>
  </sheetViews>
  <sheetFormatPr defaultColWidth="10.59765625" defaultRowHeight="22.5" customHeight="1"/>
  <cols>
    <col min="1" max="1" width="46.8984375" style="175" customWidth="1"/>
    <col min="2" max="2" width="13.59765625" style="178" bestFit="1" customWidth="1"/>
    <col min="3" max="3" width="15.69921875" style="193" customWidth="1"/>
    <col min="4" max="4" width="1.09765625" style="193" customWidth="1"/>
    <col min="5" max="5" width="14.59765625" style="193" bestFit="1" customWidth="1"/>
    <col min="6" max="6" width="1.09765625" style="193" customWidth="1"/>
    <col min="7" max="7" width="18.69921875" style="193" bestFit="1" customWidth="1"/>
    <col min="8" max="8" width="1" style="193" customWidth="1"/>
    <col min="9" max="9" width="18.69921875" style="193" bestFit="1" customWidth="1"/>
    <col min="10" max="10" width="1" style="193" customWidth="1"/>
    <col min="11" max="11" width="18.69921875" style="193" bestFit="1" customWidth="1"/>
    <col min="12" max="12" width="1" style="193" customWidth="1"/>
    <col min="13" max="13" width="14" style="67" customWidth="1"/>
    <col min="14" max="14" width="1" style="193" customWidth="1"/>
    <col min="15" max="15" width="15.69921875" style="182" customWidth="1"/>
    <col min="16" max="16" width="1.09765625" style="182" customWidth="1"/>
    <col min="17" max="17" width="14.69921875" style="182" customWidth="1"/>
    <col min="18" max="18" width="1.09765625" style="182" customWidth="1"/>
    <col min="19" max="19" width="15" style="182" customWidth="1"/>
    <col min="20" max="20" width="1" style="182" customWidth="1"/>
    <col min="21" max="21" width="15.8984375" style="182" customWidth="1"/>
    <col min="22" max="22" width="1.09765625" style="193" customWidth="1"/>
    <col min="23" max="23" width="15.69921875" style="182" customWidth="1"/>
    <col min="24" max="24" width="1.09765625" style="182" customWidth="1"/>
    <col min="25" max="25" width="15.69921875" style="182" customWidth="1"/>
    <col min="26" max="26" width="1.09765625" style="182" customWidth="1"/>
    <col min="27" max="27" width="14.3984375" style="182" customWidth="1"/>
    <col min="28" max="28" width="0.69921875" style="175" customWidth="1"/>
    <col min="29" max="29" width="15.69921875" style="175" customWidth="1"/>
    <col min="30" max="30" width="17.09765625" style="175" bestFit="1" customWidth="1"/>
    <col min="31" max="31" width="16.69921875" style="175" bestFit="1" customWidth="1"/>
    <col min="32" max="32" width="11.3984375" style="175" bestFit="1" customWidth="1"/>
    <col min="33" max="33" width="12" style="175" bestFit="1" customWidth="1"/>
    <col min="34" max="34" width="13.09765625" style="175" bestFit="1" customWidth="1"/>
    <col min="35" max="16384" width="10.59765625" style="175"/>
  </cols>
  <sheetData>
    <row r="1" spans="1:29" ht="22.5" customHeight="1">
      <c r="A1" s="127" t="s">
        <v>0</v>
      </c>
      <c r="B1" s="128"/>
      <c r="C1" s="129"/>
      <c r="D1" s="130"/>
      <c r="E1" s="130"/>
      <c r="F1" s="130"/>
      <c r="G1" s="130"/>
      <c r="H1" s="129"/>
      <c r="I1" s="129"/>
      <c r="J1" s="130"/>
      <c r="K1" s="129"/>
      <c r="L1" s="130"/>
      <c r="M1" s="130"/>
      <c r="N1" s="130"/>
      <c r="O1" s="195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</row>
    <row r="2" spans="1:29" ht="22.5" customHeight="1">
      <c r="A2" s="133" t="s">
        <v>200</v>
      </c>
      <c r="B2" s="128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61"/>
      <c r="N2" s="176"/>
      <c r="O2" s="177"/>
      <c r="P2" s="177"/>
      <c r="Q2" s="177"/>
      <c r="R2" s="177"/>
      <c r="S2" s="177"/>
      <c r="T2" s="177"/>
      <c r="U2" s="177"/>
      <c r="V2" s="176"/>
      <c r="W2" s="177"/>
      <c r="X2" s="177"/>
      <c r="Y2" s="177"/>
      <c r="Z2" s="177"/>
      <c r="AA2" s="177"/>
    </row>
    <row r="3" spans="1:29" ht="22.5" customHeight="1">
      <c r="A3" s="133"/>
      <c r="B3" s="128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61"/>
      <c r="N3" s="176"/>
      <c r="O3" s="177"/>
      <c r="P3" s="177"/>
      <c r="Q3" s="177"/>
      <c r="R3" s="177"/>
      <c r="S3" s="177"/>
      <c r="T3" s="177"/>
      <c r="U3" s="177"/>
      <c r="V3" s="176"/>
      <c r="W3" s="177"/>
      <c r="X3" s="177"/>
      <c r="Y3" s="177"/>
      <c r="Z3" s="177"/>
      <c r="AA3" s="177"/>
    </row>
    <row r="4" spans="1:29" ht="22.5" customHeight="1">
      <c r="C4" s="236" t="s">
        <v>99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</row>
    <row r="5" spans="1:29" s="184" customFormat="1" ht="22.5" customHeight="1">
      <c r="A5" s="175"/>
      <c r="B5" s="178"/>
      <c r="C5" s="180"/>
      <c r="D5" s="180"/>
      <c r="E5" s="181"/>
      <c r="F5" s="180"/>
      <c r="G5" s="180"/>
      <c r="H5" s="180"/>
      <c r="I5" s="180"/>
      <c r="J5" s="182"/>
      <c r="K5" s="180"/>
      <c r="L5" s="182"/>
      <c r="M5" s="237" t="s">
        <v>58</v>
      </c>
      <c r="N5" s="237"/>
      <c r="O5" s="237"/>
      <c r="P5" s="182"/>
      <c r="Q5" s="237" t="s">
        <v>62</v>
      </c>
      <c r="R5" s="237"/>
      <c r="S5" s="237"/>
      <c r="T5" s="237"/>
      <c r="U5" s="237"/>
      <c r="V5" s="237"/>
      <c r="W5" s="237"/>
      <c r="X5" s="180"/>
      <c r="Y5" s="180"/>
      <c r="Z5" s="180"/>
      <c r="AA5" s="182"/>
      <c r="AB5" s="180"/>
      <c r="AC5" s="180"/>
    </row>
    <row r="6" spans="1:29" s="184" customFormat="1" ht="22.5" customHeight="1">
      <c r="A6" s="175"/>
      <c r="B6" s="178"/>
      <c r="C6" s="180"/>
      <c r="D6" s="180"/>
      <c r="E6" s="181"/>
      <c r="F6" s="180"/>
      <c r="G6" s="180"/>
      <c r="H6" s="180"/>
      <c r="I6" s="180"/>
      <c r="J6" s="182"/>
      <c r="K6" s="180"/>
      <c r="L6" s="182"/>
      <c r="M6" s="181"/>
      <c r="N6" s="181"/>
      <c r="O6" s="181"/>
      <c r="P6" s="182"/>
      <c r="Q6" s="181"/>
      <c r="R6" s="181"/>
      <c r="S6" s="181" t="s">
        <v>100</v>
      </c>
      <c r="T6" s="181"/>
      <c r="U6" s="181"/>
      <c r="V6" s="181"/>
      <c r="W6" s="181"/>
      <c r="X6" s="180"/>
      <c r="Y6" s="180"/>
      <c r="Z6" s="180"/>
      <c r="AA6" s="182"/>
      <c r="AB6" s="180"/>
      <c r="AC6" s="180"/>
    </row>
    <row r="7" spans="1:29" s="184" customFormat="1" ht="22.5" customHeight="1">
      <c r="A7" s="175"/>
      <c r="B7" s="178"/>
      <c r="C7" s="180"/>
      <c r="D7" s="180"/>
      <c r="E7" s="181"/>
      <c r="F7" s="180"/>
      <c r="G7" s="180"/>
      <c r="H7" s="180"/>
      <c r="I7" s="180"/>
      <c r="J7" s="182"/>
      <c r="K7" s="180"/>
      <c r="L7" s="182"/>
      <c r="M7" s="181"/>
      <c r="N7" s="181"/>
      <c r="O7" s="181"/>
      <c r="P7" s="182"/>
      <c r="Q7" s="181"/>
      <c r="R7" s="181"/>
      <c r="S7" s="181" t="s">
        <v>263</v>
      </c>
      <c r="T7" s="181"/>
      <c r="U7" s="181"/>
      <c r="V7" s="181"/>
      <c r="W7" s="181"/>
      <c r="X7" s="180"/>
      <c r="Y7" s="180"/>
      <c r="Z7" s="180"/>
      <c r="AA7" s="182"/>
      <c r="AB7" s="180"/>
      <c r="AC7" s="180"/>
    </row>
    <row r="8" spans="1:29" ht="22.5" customHeight="1">
      <c r="C8" s="180"/>
      <c r="D8" s="180"/>
      <c r="E8" s="181"/>
      <c r="F8" s="180"/>
      <c r="G8" s="179"/>
      <c r="H8" s="180"/>
      <c r="I8" s="181" t="s">
        <v>231</v>
      </c>
      <c r="J8" s="182"/>
      <c r="K8" s="181"/>
      <c r="L8" s="182"/>
      <c r="M8" s="181"/>
      <c r="N8" s="181"/>
      <c r="O8" s="181"/>
      <c r="Q8" s="181"/>
      <c r="R8" s="181"/>
      <c r="S8" s="181" t="s">
        <v>102</v>
      </c>
      <c r="T8" s="181"/>
      <c r="U8" s="181"/>
      <c r="V8" s="181"/>
      <c r="W8" s="181"/>
      <c r="X8" s="180"/>
      <c r="Y8" s="180"/>
      <c r="Z8" s="180"/>
      <c r="AA8" s="181" t="s">
        <v>103</v>
      </c>
      <c r="AB8" s="180"/>
      <c r="AC8" s="180"/>
    </row>
    <row r="9" spans="1:29" ht="22.5" customHeight="1">
      <c r="A9" s="185"/>
      <c r="C9" s="181" t="s">
        <v>104</v>
      </c>
      <c r="D9" s="181"/>
      <c r="E9" s="181"/>
      <c r="F9" s="181"/>
      <c r="G9" s="181" t="s">
        <v>101</v>
      </c>
      <c r="H9" s="181"/>
      <c r="I9" s="181" t="s">
        <v>105</v>
      </c>
      <c r="J9" s="181"/>
      <c r="K9" s="181"/>
      <c r="L9" s="181"/>
      <c r="M9" s="181"/>
      <c r="N9" s="181"/>
      <c r="O9" s="181" t="s">
        <v>106</v>
      </c>
      <c r="P9" s="181"/>
      <c r="Q9" s="181" t="s">
        <v>107</v>
      </c>
      <c r="R9" s="181"/>
      <c r="S9" s="181" t="s">
        <v>108</v>
      </c>
      <c r="T9" s="181"/>
      <c r="U9" s="181" t="s">
        <v>107</v>
      </c>
      <c r="V9" s="181"/>
      <c r="W9" s="181" t="s">
        <v>109</v>
      </c>
      <c r="X9" s="181"/>
      <c r="Y9" s="181"/>
      <c r="Z9" s="181"/>
      <c r="AA9" s="181" t="s">
        <v>111</v>
      </c>
      <c r="AB9" s="181"/>
      <c r="AC9" s="181"/>
    </row>
    <row r="10" spans="1:29" ht="22.5" customHeight="1">
      <c r="A10" s="185"/>
      <c r="C10" s="181" t="s">
        <v>112</v>
      </c>
      <c r="D10" s="181"/>
      <c r="E10" s="181" t="s">
        <v>113</v>
      </c>
      <c r="F10" s="181"/>
      <c r="G10" s="181" t="s">
        <v>114</v>
      </c>
      <c r="H10" s="181"/>
      <c r="I10" s="181" t="s">
        <v>232</v>
      </c>
      <c r="J10" s="181"/>
      <c r="K10" s="181" t="s">
        <v>240</v>
      </c>
      <c r="L10" s="181"/>
      <c r="M10" s="181" t="s">
        <v>115</v>
      </c>
      <c r="N10" s="181"/>
      <c r="O10" s="181" t="s">
        <v>116</v>
      </c>
      <c r="P10" s="181"/>
      <c r="Q10" s="181" t="s">
        <v>117</v>
      </c>
      <c r="R10" s="181"/>
      <c r="S10" s="181" t="s">
        <v>118</v>
      </c>
      <c r="T10" s="181"/>
      <c r="U10" s="181" t="s">
        <v>119</v>
      </c>
      <c r="V10" s="181"/>
      <c r="W10" s="181" t="s">
        <v>120</v>
      </c>
      <c r="X10" s="181"/>
      <c r="Y10" s="181" t="s">
        <v>110</v>
      </c>
      <c r="Z10" s="181"/>
      <c r="AA10" s="181" t="s">
        <v>122</v>
      </c>
      <c r="AB10" s="181"/>
      <c r="AC10" s="181" t="s">
        <v>110</v>
      </c>
    </row>
    <row r="11" spans="1:29" ht="22.5" customHeight="1">
      <c r="A11" s="185"/>
      <c r="B11" s="178" t="s">
        <v>5</v>
      </c>
      <c r="C11" s="181" t="s">
        <v>123</v>
      </c>
      <c r="D11" s="181"/>
      <c r="E11" s="181" t="s">
        <v>124</v>
      </c>
      <c r="F11" s="181"/>
      <c r="G11" s="181" t="s">
        <v>125</v>
      </c>
      <c r="H11" s="181"/>
      <c r="I11" s="181" t="s">
        <v>126</v>
      </c>
      <c r="J11" s="181"/>
      <c r="K11" s="181" t="s">
        <v>241</v>
      </c>
      <c r="L11" s="181"/>
      <c r="M11" s="181" t="s">
        <v>127</v>
      </c>
      <c r="N11" s="181"/>
      <c r="O11" s="181" t="s">
        <v>128</v>
      </c>
      <c r="P11" s="181"/>
      <c r="Q11" s="181" t="s">
        <v>129</v>
      </c>
      <c r="R11" s="181"/>
      <c r="S11" s="181" t="s">
        <v>111</v>
      </c>
      <c r="T11" s="181"/>
      <c r="U11" s="181" t="s">
        <v>130</v>
      </c>
      <c r="V11" s="181"/>
      <c r="W11" s="181" t="s">
        <v>121</v>
      </c>
      <c r="X11" s="181"/>
      <c r="Y11" s="181" t="s">
        <v>201</v>
      </c>
      <c r="Z11" s="181"/>
      <c r="AA11" s="181" t="s">
        <v>131</v>
      </c>
      <c r="AB11" s="181"/>
      <c r="AC11" s="181" t="s">
        <v>121</v>
      </c>
    </row>
    <row r="12" spans="1:29" ht="22.5" customHeight="1">
      <c r="C12" s="238" t="s">
        <v>6</v>
      </c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38"/>
      <c r="Z12" s="238"/>
      <c r="AA12" s="238"/>
      <c r="AB12" s="238"/>
      <c r="AC12" s="238"/>
    </row>
    <row r="13" spans="1:29" ht="22.5" customHeight="1">
      <c r="A13" s="187" t="s">
        <v>234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</row>
    <row r="14" spans="1:29" ht="22.5" customHeight="1">
      <c r="A14" s="187" t="s">
        <v>235</v>
      </c>
      <c r="C14" s="45">
        <v>817775785</v>
      </c>
      <c r="D14" s="62"/>
      <c r="E14" s="45">
        <v>504943490</v>
      </c>
      <c r="F14" s="62"/>
      <c r="G14" s="62">
        <v>17395000</v>
      </c>
      <c r="H14" s="45"/>
      <c r="I14" s="45">
        <v>147431781</v>
      </c>
      <c r="J14" s="45"/>
      <c r="K14" s="42">
        <v>0</v>
      </c>
      <c r="L14" s="45"/>
      <c r="M14" s="45">
        <v>170458673</v>
      </c>
      <c r="N14" s="62"/>
      <c r="O14" s="45">
        <v>-243787347</v>
      </c>
      <c r="P14" s="62"/>
      <c r="Q14" s="45">
        <v>-16862301</v>
      </c>
      <c r="R14" s="62"/>
      <c r="S14" s="45">
        <v>1627498</v>
      </c>
      <c r="T14" s="45"/>
      <c r="U14" s="45">
        <v>1458226681</v>
      </c>
      <c r="V14" s="62"/>
      <c r="W14" s="72">
        <f>SUM(Q14:U14)</f>
        <v>1442991878</v>
      </c>
      <c r="X14" s="62"/>
      <c r="Y14" s="73">
        <f>SUM(W14,C14:O14)</f>
        <v>2857209260</v>
      </c>
      <c r="Z14" s="62"/>
      <c r="AA14" s="45">
        <v>566953211</v>
      </c>
      <c r="AB14" s="62"/>
      <c r="AC14" s="72">
        <f>SUM(Y14:AA14)</f>
        <v>3424162471</v>
      </c>
    </row>
    <row r="15" spans="1:29" ht="22.5" customHeight="1">
      <c r="A15" s="187"/>
      <c r="C15" s="45"/>
      <c r="D15" s="62"/>
      <c r="E15" s="45"/>
      <c r="F15" s="62"/>
      <c r="G15" s="62"/>
      <c r="H15" s="45"/>
      <c r="I15" s="45"/>
      <c r="J15" s="45"/>
      <c r="K15" s="45"/>
      <c r="L15" s="45"/>
      <c r="M15" s="45"/>
      <c r="N15" s="62"/>
      <c r="O15" s="45"/>
      <c r="P15" s="62"/>
      <c r="Q15" s="45"/>
      <c r="R15" s="62"/>
      <c r="S15" s="45"/>
      <c r="T15" s="45"/>
      <c r="U15" s="45"/>
      <c r="V15" s="62"/>
      <c r="W15" s="45"/>
      <c r="X15" s="62"/>
      <c r="Y15" s="45"/>
      <c r="Z15" s="62"/>
      <c r="AA15" s="45"/>
      <c r="AB15" s="62"/>
      <c r="AC15" s="45"/>
    </row>
    <row r="16" spans="1:29" ht="22.5" customHeight="1">
      <c r="A16" s="188" t="s">
        <v>132</v>
      </c>
      <c r="B16" s="189"/>
      <c r="C16" s="45"/>
      <c r="D16" s="62"/>
      <c r="E16" s="45"/>
      <c r="F16" s="62"/>
      <c r="G16" s="62"/>
      <c r="H16" s="45"/>
      <c r="I16" s="45"/>
      <c r="J16" s="45"/>
      <c r="K16" s="45"/>
      <c r="L16" s="45"/>
      <c r="M16" s="45"/>
      <c r="N16" s="62"/>
      <c r="O16" s="45"/>
      <c r="P16" s="62"/>
      <c r="Q16" s="45"/>
      <c r="R16" s="62"/>
      <c r="S16" s="45"/>
      <c r="T16" s="45"/>
      <c r="U16" s="45"/>
      <c r="V16" s="62"/>
      <c r="W16" s="45"/>
      <c r="X16" s="62"/>
      <c r="Y16" s="45"/>
      <c r="Z16" s="62"/>
      <c r="AA16" s="45"/>
      <c r="AB16" s="62"/>
      <c r="AC16" s="45"/>
    </row>
    <row r="17" spans="1:30" ht="22.5" customHeight="1">
      <c r="A17" s="190" t="s">
        <v>215</v>
      </c>
      <c r="C17" s="45"/>
      <c r="D17" s="62"/>
      <c r="E17" s="45"/>
      <c r="F17" s="62"/>
      <c r="G17" s="62"/>
      <c r="H17" s="45"/>
      <c r="I17" s="45"/>
      <c r="J17" s="45"/>
      <c r="K17" s="45"/>
      <c r="L17" s="45"/>
      <c r="M17" s="45"/>
      <c r="N17" s="62"/>
      <c r="O17" s="45"/>
      <c r="P17" s="62"/>
      <c r="Q17" s="45"/>
      <c r="R17" s="62"/>
      <c r="S17" s="45"/>
      <c r="T17" s="45"/>
      <c r="U17" s="45"/>
      <c r="V17" s="62"/>
      <c r="W17" s="45"/>
      <c r="X17" s="62"/>
      <c r="Y17" s="45"/>
      <c r="Z17" s="62"/>
      <c r="AA17" s="45"/>
      <c r="AB17" s="62"/>
      <c r="AC17" s="45"/>
    </row>
    <row r="18" spans="1:30" ht="22.5" customHeight="1">
      <c r="A18" s="175" t="s">
        <v>242</v>
      </c>
      <c r="B18" s="178">
        <v>17</v>
      </c>
      <c r="C18" s="42">
        <v>0</v>
      </c>
      <c r="D18" s="62"/>
      <c r="E18" s="42">
        <v>0</v>
      </c>
      <c r="F18" s="62"/>
      <c r="G18" s="64">
        <v>0</v>
      </c>
      <c r="H18" s="45"/>
      <c r="I18" s="64">
        <v>0</v>
      </c>
      <c r="J18" s="65"/>
      <c r="K18" s="64">
        <v>4545084</v>
      </c>
      <c r="L18" s="65"/>
      <c r="M18" s="64">
        <v>0</v>
      </c>
      <c r="N18" s="40"/>
      <c r="O18" s="42">
        <v>0</v>
      </c>
      <c r="P18" s="40"/>
      <c r="Q18" s="64">
        <v>0</v>
      </c>
      <c r="R18" s="40"/>
      <c r="S18" s="64">
        <v>0</v>
      </c>
      <c r="T18" s="65"/>
      <c r="U18" s="64">
        <v>0</v>
      </c>
      <c r="V18" s="40"/>
      <c r="W18" s="70">
        <f>SUM(Q18:U18)</f>
        <v>0</v>
      </c>
      <c r="X18" s="62"/>
      <c r="Y18" s="71">
        <f>SUM(C18:O18,W18)</f>
        <v>4545084</v>
      </c>
      <c r="Z18" s="62"/>
      <c r="AA18" s="64">
        <v>0</v>
      </c>
      <c r="AB18" s="62"/>
      <c r="AC18" s="71">
        <f>SUM(Y18:AA18)</f>
        <v>4545084</v>
      </c>
    </row>
    <row r="19" spans="1:30" ht="22">
      <c r="A19" s="191" t="s">
        <v>216</v>
      </c>
      <c r="C19" s="59">
        <f>SUM(C18:C18)</f>
        <v>0</v>
      </c>
      <c r="D19" s="62"/>
      <c r="E19" s="59">
        <f>SUM(E18:E18)</f>
        <v>0</v>
      </c>
      <c r="F19" s="62"/>
      <c r="G19" s="69">
        <f>SUM(G18:G18)</f>
        <v>0</v>
      </c>
      <c r="H19" s="45"/>
      <c r="I19" s="69">
        <f>SUM(I18:I18)</f>
        <v>0</v>
      </c>
      <c r="J19" s="45"/>
      <c r="K19" s="103">
        <f>SUM(K18:K18)</f>
        <v>4545084</v>
      </c>
      <c r="L19" s="45"/>
      <c r="M19" s="69">
        <f>SUM(M18:M18)</f>
        <v>0</v>
      </c>
      <c r="N19" s="62"/>
      <c r="O19" s="59">
        <f>SUM(O18:O18)</f>
        <v>0</v>
      </c>
      <c r="P19" s="62"/>
      <c r="Q19" s="69">
        <f>SUM(Q18:Q18)</f>
        <v>0</v>
      </c>
      <c r="R19" s="62"/>
      <c r="S19" s="69">
        <f>SUM(S18:S18)</f>
        <v>0</v>
      </c>
      <c r="T19" s="45"/>
      <c r="U19" s="69">
        <f>SUM(U18:U18)</f>
        <v>0</v>
      </c>
      <c r="V19" s="62"/>
      <c r="W19" s="69">
        <f>SUM(W18:W18)</f>
        <v>0</v>
      </c>
      <c r="X19" s="62"/>
      <c r="Y19" s="68">
        <f>SUM(Y18:Y18)</f>
        <v>4545084</v>
      </c>
      <c r="Z19" s="62"/>
      <c r="AA19" s="69">
        <f>SUM(AA18:AA18)</f>
        <v>0</v>
      </c>
      <c r="AB19" s="62"/>
      <c r="AC19" s="68">
        <f>SUM(AC18:AC18)</f>
        <v>4545084</v>
      </c>
    </row>
    <row r="20" spans="1:30" ht="22.5" customHeight="1">
      <c r="A20" s="191"/>
      <c r="C20" s="45"/>
      <c r="D20" s="62"/>
      <c r="E20" s="45"/>
      <c r="F20" s="62"/>
      <c r="G20" s="45"/>
      <c r="H20" s="45"/>
      <c r="I20" s="45"/>
      <c r="J20" s="45"/>
      <c r="K20" s="45"/>
      <c r="L20" s="45"/>
      <c r="M20" s="45"/>
      <c r="N20" s="62"/>
      <c r="O20" s="45"/>
      <c r="P20" s="62"/>
      <c r="Q20" s="45"/>
      <c r="R20" s="62"/>
      <c r="S20" s="45"/>
      <c r="T20" s="45"/>
      <c r="U20" s="45"/>
      <c r="V20" s="62"/>
      <c r="W20" s="45"/>
      <c r="X20" s="62"/>
      <c r="Y20" s="45"/>
      <c r="Z20" s="62"/>
      <c r="AA20" s="45"/>
      <c r="AB20" s="62"/>
      <c r="AC20" s="45"/>
    </row>
    <row r="21" spans="1:30" ht="22.5" customHeight="1">
      <c r="A21" s="187" t="s">
        <v>136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30" ht="22.5" customHeight="1">
      <c r="A22" s="175" t="s">
        <v>141</v>
      </c>
      <c r="C22" s="42">
        <v>0</v>
      </c>
      <c r="D22" s="1"/>
      <c r="E22" s="42">
        <v>0</v>
      </c>
      <c r="F22" s="1"/>
      <c r="G22" s="42">
        <v>0</v>
      </c>
      <c r="H22" s="40"/>
      <c r="I22" s="42">
        <v>0</v>
      </c>
      <c r="J22" s="1"/>
      <c r="K22" s="42">
        <v>0</v>
      </c>
      <c r="L22" s="1"/>
      <c r="M22" s="42">
        <v>0</v>
      </c>
      <c r="N22" s="40"/>
      <c r="O22" s="60">
        <f>'SI 10'!C43</f>
        <v>-178498298</v>
      </c>
      <c r="P22" s="40"/>
      <c r="Q22" s="42">
        <v>0</v>
      </c>
      <c r="R22" s="40"/>
      <c r="S22" s="42">
        <v>0</v>
      </c>
      <c r="T22" s="65"/>
      <c r="U22" s="42">
        <v>0</v>
      </c>
      <c r="V22" s="40"/>
      <c r="W22" s="50">
        <f>SUM(Q22:U22)</f>
        <v>0</v>
      </c>
      <c r="X22" s="40"/>
      <c r="Y22" s="60">
        <f>SUM(C22:O22,W22)</f>
        <v>-178498298</v>
      </c>
      <c r="Z22" s="40"/>
      <c r="AA22" s="60">
        <f>'SI 10'!C44</f>
        <v>-39022041</v>
      </c>
      <c r="AB22" s="40"/>
      <c r="AC22" s="29">
        <f>SUM(Y22:AA22)</f>
        <v>-217520339</v>
      </c>
      <c r="AD22" s="33"/>
    </row>
    <row r="23" spans="1:30" ht="22.5" customHeight="1">
      <c r="A23" s="175" t="s">
        <v>137</v>
      </c>
      <c r="C23" s="42">
        <v>0</v>
      </c>
      <c r="D23" s="40"/>
      <c r="E23" s="42">
        <v>0</v>
      </c>
      <c r="F23" s="40"/>
      <c r="G23" s="42">
        <v>0</v>
      </c>
      <c r="H23" s="40"/>
      <c r="I23" s="42">
        <v>0</v>
      </c>
      <c r="J23" s="65"/>
      <c r="K23" s="42">
        <v>0</v>
      </c>
      <c r="L23" s="65"/>
      <c r="M23" s="42">
        <v>0</v>
      </c>
      <c r="N23" s="40"/>
      <c r="O23" s="14">
        <v>-9829471</v>
      </c>
      <c r="P23" s="40"/>
      <c r="Q23" s="47">
        <v>532760</v>
      </c>
      <c r="R23" s="40"/>
      <c r="S23" s="50">
        <v>0</v>
      </c>
      <c r="T23" s="65"/>
      <c r="U23" s="58">
        <v>156395467</v>
      </c>
      <c r="V23" s="40"/>
      <c r="W23" s="58">
        <f>SUM(Q23:U23)</f>
        <v>156928227</v>
      </c>
      <c r="X23" s="40"/>
      <c r="Y23" s="58">
        <f>SUM(C23:O23,W23)</f>
        <v>147098756</v>
      </c>
      <c r="Z23" s="40"/>
      <c r="AA23" s="47">
        <f>AA24-AA22</f>
        <v>21062123</v>
      </c>
      <c r="AB23" s="40"/>
      <c r="AC23" s="29">
        <f>SUM(Y23:AA23)</f>
        <v>168160879</v>
      </c>
    </row>
    <row r="24" spans="1:30" ht="22.5" customHeight="1">
      <c r="A24" s="187" t="s">
        <v>138</v>
      </c>
      <c r="C24" s="59">
        <f>SUM(C22:C23)</f>
        <v>0</v>
      </c>
      <c r="D24" s="62"/>
      <c r="E24" s="59">
        <f>SUM(E22:E23)</f>
        <v>0</v>
      </c>
      <c r="F24" s="62"/>
      <c r="G24" s="59">
        <f>SUM(G22:G23)</f>
        <v>0</v>
      </c>
      <c r="H24" s="45"/>
      <c r="I24" s="59">
        <f>SUM(I22:I23)</f>
        <v>0</v>
      </c>
      <c r="J24" s="45"/>
      <c r="K24" s="104">
        <f>SUM(K22:K23)</f>
        <v>0</v>
      </c>
      <c r="L24" s="45"/>
      <c r="M24" s="59">
        <f>SUM(M22:M23)</f>
        <v>0</v>
      </c>
      <c r="N24" s="62"/>
      <c r="O24" s="53">
        <f>SUM(O22:O23)</f>
        <v>-188327769</v>
      </c>
      <c r="P24" s="62"/>
      <c r="Q24" s="53">
        <f>SUM(Q22:Q23)</f>
        <v>532760</v>
      </c>
      <c r="R24" s="62"/>
      <c r="S24" s="59">
        <f>SUM(S22:S23)</f>
        <v>0</v>
      </c>
      <c r="T24" s="45"/>
      <c r="U24" s="59">
        <f>SUM(U22:U23)</f>
        <v>156395467</v>
      </c>
      <c r="V24" s="62"/>
      <c r="W24" s="53">
        <f>SUM(W22:W23)</f>
        <v>156928227</v>
      </c>
      <c r="X24" s="62"/>
      <c r="Y24" s="53">
        <f>SUM(Y22:Y23)</f>
        <v>-31399542</v>
      </c>
      <c r="Z24" s="62"/>
      <c r="AA24" s="53">
        <f>'SI 10'!C49</f>
        <v>-17959918</v>
      </c>
      <c r="AB24" s="62"/>
      <c r="AC24" s="53">
        <f>SUM(AC22:AC23)</f>
        <v>-49359460</v>
      </c>
      <c r="AD24" s="33"/>
    </row>
    <row r="25" spans="1:30" ht="22.5" customHeight="1">
      <c r="C25" s="65"/>
      <c r="D25" s="40"/>
      <c r="E25" s="65"/>
      <c r="F25" s="40"/>
      <c r="G25" s="40"/>
      <c r="H25" s="65"/>
      <c r="I25" s="65"/>
      <c r="J25" s="65"/>
      <c r="K25" s="65"/>
      <c r="L25" s="65"/>
      <c r="M25" s="65"/>
      <c r="N25" s="40"/>
      <c r="O25" s="65"/>
      <c r="P25" s="40"/>
      <c r="Q25" s="65"/>
      <c r="R25" s="40"/>
      <c r="S25" s="65"/>
      <c r="T25" s="65"/>
      <c r="U25" s="65"/>
      <c r="V25" s="40"/>
      <c r="W25" s="65"/>
      <c r="X25" s="40"/>
      <c r="Y25" s="40"/>
      <c r="Z25" s="40"/>
      <c r="AA25" s="40"/>
      <c r="AB25" s="40"/>
      <c r="AC25" s="40"/>
    </row>
    <row r="26" spans="1:30" ht="22.5" customHeight="1">
      <c r="A26" s="175" t="s">
        <v>139</v>
      </c>
      <c r="C26" s="42">
        <v>0</v>
      </c>
      <c r="D26" s="1"/>
      <c r="E26" s="42">
        <v>0</v>
      </c>
      <c r="F26" s="1"/>
      <c r="G26" s="42">
        <v>0</v>
      </c>
      <c r="H26" s="66"/>
      <c r="I26" s="42">
        <v>0</v>
      </c>
      <c r="J26" s="1"/>
      <c r="K26" s="42">
        <v>0</v>
      </c>
      <c r="L26" s="1"/>
      <c r="M26" s="42">
        <v>3300000</v>
      </c>
      <c r="N26" s="40"/>
      <c r="O26" s="14">
        <f>-M26</f>
        <v>-3300000</v>
      </c>
      <c r="P26" s="40"/>
      <c r="Q26" s="42">
        <v>0</v>
      </c>
      <c r="R26" s="40"/>
      <c r="S26" s="42">
        <v>0</v>
      </c>
      <c r="T26" s="65"/>
      <c r="U26" s="42">
        <v>0</v>
      </c>
      <c r="V26" s="40"/>
      <c r="W26" s="50">
        <f>SUM(Q26:U26)</f>
        <v>0</v>
      </c>
      <c r="X26" s="40"/>
      <c r="Y26" s="50">
        <f>SUM(C26:O26,W26)</f>
        <v>0</v>
      </c>
      <c r="Z26" s="40"/>
      <c r="AA26" s="42">
        <v>0</v>
      </c>
      <c r="AB26" s="40"/>
      <c r="AC26" s="50">
        <f>SUM(Y26:AA26)</f>
        <v>0</v>
      </c>
    </row>
    <row r="27" spans="1:30" ht="22.5" customHeight="1">
      <c r="A27" s="175" t="s">
        <v>140</v>
      </c>
      <c r="C27" s="42">
        <v>0</v>
      </c>
      <c r="D27" s="1"/>
      <c r="E27" s="42">
        <v>0</v>
      </c>
      <c r="F27" s="1"/>
      <c r="G27" s="42">
        <v>0</v>
      </c>
      <c r="H27" s="66"/>
      <c r="I27" s="42">
        <v>0</v>
      </c>
      <c r="J27" s="1"/>
      <c r="K27" s="42">
        <v>0</v>
      </c>
      <c r="L27" s="1"/>
      <c r="M27" s="42">
        <v>0</v>
      </c>
      <c r="N27" s="40"/>
      <c r="O27" s="40">
        <v>35750913</v>
      </c>
      <c r="P27" s="40"/>
      <c r="Q27" s="42">
        <v>0</v>
      </c>
      <c r="R27" s="40"/>
      <c r="S27" s="42">
        <v>0</v>
      </c>
      <c r="T27" s="65"/>
      <c r="U27" s="40">
        <v>-35750913</v>
      </c>
      <c r="V27" s="40"/>
      <c r="W27" s="60">
        <f>SUM(Q27:U27)</f>
        <v>-35750913</v>
      </c>
      <c r="X27" s="40"/>
      <c r="Y27" s="50">
        <f>SUM(C27:O27,W27)</f>
        <v>0</v>
      </c>
      <c r="Z27" s="40"/>
      <c r="AA27" s="42">
        <v>0</v>
      </c>
      <c r="AB27" s="40"/>
      <c r="AC27" s="123">
        <f>SUM(Y27:AA27)</f>
        <v>0</v>
      </c>
    </row>
    <row r="28" spans="1:30" ht="22.5" customHeight="1" thickBot="1">
      <c r="A28" s="187" t="s">
        <v>236</v>
      </c>
      <c r="C28" s="74">
        <f>C14+C19+C24+C26+C27</f>
        <v>817775785</v>
      </c>
      <c r="D28" s="45"/>
      <c r="E28" s="74">
        <f>E14+E19+E24+E26+E27</f>
        <v>504943490</v>
      </c>
      <c r="F28" s="45"/>
      <c r="G28" s="74">
        <f>G14+G19+G24+G26+G27</f>
        <v>17395000</v>
      </c>
      <c r="H28" s="45"/>
      <c r="I28" s="74">
        <f>I14+I19+I24+I26+I27</f>
        <v>147431781</v>
      </c>
      <c r="J28" s="45"/>
      <c r="K28" s="105">
        <f>K14+K19+K24+K26+K27</f>
        <v>4545084</v>
      </c>
      <c r="L28" s="45"/>
      <c r="M28" s="74">
        <f>M14+M19+M24+M26+M27</f>
        <v>173758673</v>
      </c>
      <c r="N28" s="45"/>
      <c r="O28" s="74">
        <f>O14+O19+O24+O26+O27</f>
        <v>-399664203</v>
      </c>
      <c r="P28" s="45"/>
      <c r="Q28" s="74">
        <f>Q14+Q19+Q24+Q26+Q27</f>
        <v>-16329541</v>
      </c>
      <c r="R28" s="45"/>
      <c r="S28" s="74">
        <f>S14+S19+S24+S26+S27</f>
        <v>1627498</v>
      </c>
      <c r="T28" s="45"/>
      <c r="U28" s="74">
        <f>U14+U19+U24+U26+U27</f>
        <v>1578871235</v>
      </c>
      <c r="V28" s="45"/>
      <c r="W28" s="74">
        <f>W14+W19+W24+W26+W27</f>
        <v>1564169192</v>
      </c>
      <c r="X28" s="45"/>
      <c r="Y28" s="74">
        <f>Y14+Y19+Y24+Y26+Y27</f>
        <v>2830354802</v>
      </c>
      <c r="Z28" s="45"/>
      <c r="AA28" s="74">
        <f>AA14+AA19+AA24+AA26+AA27</f>
        <v>548993293</v>
      </c>
      <c r="AB28" s="45"/>
      <c r="AC28" s="74">
        <f>AC14+AC19+AC24+AC26+AC27</f>
        <v>3379348095</v>
      </c>
      <c r="AD28" s="196"/>
    </row>
    <row r="29" spans="1:30" ht="22.5" customHeight="1" thickTop="1">
      <c r="M29" s="194"/>
      <c r="O29" s="194"/>
      <c r="W29" s="194"/>
      <c r="Y29" s="194"/>
      <c r="AA29" s="194"/>
      <c r="AC29" s="194"/>
    </row>
    <row r="31" spans="1:30" ht="22.5" customHeight="1">
      <c r="AC31" s="197"/>
    </row>
  </sheetData>
  <sheetProtection formatCells="0" formatColumns="0" formatRows="0" insertColumns="0" insertRows="0" insertHyperlinks="0" deleteColumns="0" deleteRows="0" sort="0" autoFilter="0" pivotTables="0"/>
  <mergeCells count="4">
    <mergeCell ref="C4:AC4"/>
    <mergeCell ref="M5:O5"/>
    <mergeCell ref="Q5:W5"/>
    <mergeCell ref="C12:AC12"/>
  </mergeCells>
  <pageMargins left="0.52" right="0.25" top="0.48" bottom="0.5" header="0.5" footer="0.5"/>
  <pageSetup paperSize="9" scale="53" firstPageNumber="12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1"/>
  <sheetViews>
    <sheetView topLeftCell="A15" zoomScaleNormal="100" zoomScaleSheetLayoutView="70" workbookViewId="0">
      <selection activeCell="P16" sqref="P16"/>
    </sheetView>
  </sheetViews>
  <sheetFormatPr defaultColWidth="10.59765625" defaultRowHeight="21.75" customHeight="1"/>
  <cols>
    <col min="1" max="1" width="46.59765625" style="175" customWidth="1"/>
    <col min="2" max="2" width="9.59765625" style="178" customWidth="1"/>
    <col min="3" max="3" width="1.09765625" style="175" customWidth="1"/>
    <col min="4" max="4" width="18.09765625" style="193" customWidth="1"/>
    <col min="5" max="5" width="1.09765625" style="193" customWidth="1"/>
    <col min="6" max="6" width="17.09765625" style="193" customWidth="1"/>
    <col min="7" max="7" width="1" style="193" customWidth="1"/>
    <col min="8" max="8" width="18.3984375" style="193" customWidth="1"/>
    <col min="9" max="9" width="1.09765625" style="193" customWidth="1"/>
    <col min="10" max="10" width="17.8984375" style="182" customWidth="1"/>
    <col min="11" max="11" width="1.09765625" style="182" customWidth="1"/>
    <col min="12" max="12" width="18.09765625" style="193" customWidth="1"/>
    <col min="13" max="13" width="1" style="193" customWidth="1"/>
    <col min="14" max="14" width="17.8984375" style="182" customWidth="1"/>
    <col min="15" max="15" width="15.3984375" style="33" bestFit="1" customWidth="1"/>
    <col min="16" max="16" width="16.09765625" style="175" customWidth="1"/>
    <col min="17" max="16384" width="10.59765625" style="175"/>
  </cols>
  <sheetData>
    <row r="1" spans="1:14" s="131" customFormat="1" ht="23">
      <c r="A1" s="127" t="s">
        <v>0</v>
      </c>
      <c r="B1" s="128"/>
      <c r="C1" s="129"/>
      <c r="D1" s="130"/>
      <c r="E1" s="130"/>
      <c r="F1" s="130"/>
      <c r="G1" s="130"/>
      <c r="H1" s="130"/>
    </row>
    <row r="2" spans="1:14" ht="21.75" customHeight="1">
      <c r="A2" s="133" t="s">
        <v>200</v>
      </c>
      <c r="B2" s="128"/>
      <c r="C2" s="198"/>
      <c r="D2" s="176"/>
      <c r="E2" s="176"/>
      <c r="F2" s="176"/>
      <c r="G2" s="176"/>
      <c r="H2" s="176"/>
      <c r="I2" s="176"/>
      <c r="J2" s="177"/>
      <c r="K2" s="177"/>
      <c r="L2" s="176"/>
      <c r="M2" s="176"/>
      <c r="N2" s="177"/>
    </row>
    <row r="3" spans="1:14" ht="21.75" customHeight="1">
      <c r="A3" s="133"/>
      <c r="B3" s="128"/>
      <c r="C3" s="198"/>
      <c r="D3" s="176"/>
      <c r="E3" s="176"/>
      <c r="F3" s="176"/>
      <c r="G3" s="176"/>
      <c r="H3" s="176"/>
      <c r="I3" s="176"/>
      <c r="J3" s="177"/>
      <c r="K3" s="177"/>
      <c r="L3" s="176"/>
      <c r="M3" s="176"/>
      <c r="N3" s="177"/>
    </row>
    <row r="4" spans="1:14" ht="21.75" customHeight="1">
      <c r="D4" s="236" t="s">
        <v>2</v>
      </c>
      <c r="E4" s="236"/>
      <c r="F4" s="236"/>
      <c r="G4" s="236"/>
      <c r="H4" s="236"/>
      <c r="I4" s="236"/>
      <c r="J4" s="236"/>
      <c r="K4" s="236"/>
      <c r="L4" s="236"/>
      <c r="M4" s="236"/>
      <c r="N4" s="236"/>
    </row>
    <row r="5" spans="1:14" ht="21.75" customHeight="1">
      <c r="D5" s="179"/>
      <c r="E5" s="179"/>
      <c r="F5" s="179"/>
      <c r="G5" s="179"/>
      <c r="H5" s="179"/>
      <c r="I5" s="179"/>
      <c r="J5" s="179"/>
      <c r="K5" s="179"/>
      <c r="L5" s="181" t="s">
        <v>142</v>
      </c>
      <c r="M5" s="179"/>
      <c r="N5" s="179"/>
    </row>
    <row r="6" spans="1:14" ht="21.75" customHeight="1">
      <c r="A6" s="175" t="s">
        <v>68</v>
      </c>
      <c r="D6" s="179"/>
      <c r="E6" s="179"/>
      <c r="F6" s="181"/>
      <c r="G6" s="179"/>
      <c r="H6" s="237" t="s">
        <v>143</v>
      </c>
      <c r="I6" s="237"/>
      <c r="J6" s="237"/>
      <c r="K6" s="179"/>
      <c r="L6" s="183" t="s">
        <v>144</v>
      </c>
      <c r="M6" s="179"/>
      <c r="N6" s="179"/>
    </row>
    <row r="7" spans="1:14" ht="21.75" customHeight="1">
      <c r="D7" s="181" t="s">
        <v>104</v>
      </c>
      <c r="E7" s="181"/>
      <c r="F7" s="181"/>
      <c r="G7" s="181"/>
      <c r="H7" s="181"/>
      <c r="I7" s="181"/>
      <c r="J7" s="181"/>
      <c r="K7" s="181"/>
      <c r="L7" s="185" t="s">
        <v>107</v>
      </c>
      <c r="M7" s="181"/>
    </row>
    <row r="8" spans="1:14" ht="21.75" customHeight="1">
      <c r="D8" s="181" t="s">
        <v>112</v>
      </c>
      <c r="E8" s="181"/>
      <c r="F8" s="181" t="s">
        <v>113</v>
      </c>
      <c r="G8" s="181"/>
      <c r="H8" s="181" t="s">
        <v>115</v>
      </c>
      <c r="I8" s="181"/>
      <c r="J8" s="181" t="s">
        <v>106</v>
      </c>
      <c r="K8" s="181"/>
      <c r="L8" s="181" t="s">
        <v>119</v>
      </c>
      <c r="M8" s="181"/>
      <c r="N8" s="181" t="s">
        <v>110</v>
      </c>
    </row>
    <row r="9" spans="1:14" ht="21.75" customHeight="1">
      <c r="B9" s="178" t="s">
        <v>5</v>
      </c>
      <c r="D9" s="181" t="s">
        <v>123</v>
      </c>
      <c r="E9" s="181"/>
      <c r="F9" s="181" t="s">
        <v>124</v>
      </c>
      <c r="G9" s="181"/>
      <c r="H9" s="181" t="s">
        <v>127</v>
      </c>
      <c r="I9" s="181"/>
      <c r="J9" s="181" t="s">
        <v>116</v>
      </c>
      <c r="K9" s="181"/>
      <c r="L9" s="181" t="s">
        <v>130</v>
      </c>
      <c r="M9" s="181"/>
      <c r="N9" s="181" t="s">
        <v>121</v>
      </c>
    </row>
    <row r="10" spans="1:14" ht="21.75" customHeight="1">
      <c r="D10" s="238" t="s">
        <v>6</v>
      </c>
      <c r="E10" s="238"/>
      <c r="F10" s="238"/>
      <c r="G10" s="238"/>
      <c r="H10" s="238"/>
      <c r="I10" s="238"/>
      <c r="J10" s="238"/>
      <c r="K10" s="238"/>
      <c r="L10" s="238"/>
      <c r="M10" s="238"/>
      <c r="N10" s="238"/>
    </row>
    <row r="11" spans="1:14" ht="21.75" customHeight="1">
      <c r="A11" s="187" t="s">
        <v>196</v>
      </c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</row>
    <row r="12" spans="1:14" ht="21.75" customHeight="1">
      <c r="A12" s="187" t="s">
        <v>197</v>
      </c>
      <c r="B12" s="199"/>
      <c r="C12" s="199"/>
      <c r="D12" s="34">
        <v>817775625</v>
      </c>
      <c r="E12" s="34"/>
      <c r="F12" s="34">
        <v>504942690</v>
      </c>
      <c r="G12" s="34"/>
      <c r="H12" s="34">
        <v>101287662</v>
      </c>
      <c r="I12" s="35"/>
      <c r="J12" s="34">
        <v>792470067</v>
      </c>
      <c r="K12" s="35"/>
      <c r="L12" s="34">
        <v>459229891</v>
      </c>
      <c r="M12" s="36"/>
      <c r="N12" s="49">
        <f>SUM(D12:L12)</f>
        <v>2675705935</v>
      </c>
    </row>
    <row r="13" spans="1:14" ht="21.75" customHeight="1">
      <c r="A13" s="187"/>
      <c r="B13" s="199"/>
      <c r="C13" s="199"/>
      <c r="D13" s="36"/>
      <c r="E13" s="36"/>
      <c r="F13" s="36"/>
      <c r="G13" s="36"/>
      <c r="H13" s="36"/>
      <c r="I13" s="37"/>
      <c r="J13" s="36"/>
      <c r="K13" s="37"/>
      <c r="L13" s="36"/>
      <c r="M13" s="36"/>
      <c r="N13" s="36"/>
    </row>
    <row r="14" spans="1:14" ht="21.75" customHeight="1">
      <c r="A14" s="187" t="s">
        <v>132</v>
      </c>
      <c r="B14" s="200"/>
      <c r="C14" s="200"/>
      <c r="D14" s="38"/>
      <c r="E14" s="17"/>
      <c r="F14" s="38"/>
      <c r="G14" s="39"/>
      <c r="H14" s="38"/>
      <c r="I14" s="17"/>
      <c r="J14" s="38"/>
      <c r="K14" s="17"/>
      <c r="L14" s="40"/>
      <c r="M14" s="40"/>
      <c r="N14" s="40"/>
    </row>
    <row r="15" spans="1:14" ht="21.75" customHeight="1">
      <c r="A15" s="191" t="s">
        <v>217</v>
      </c>
      <c r="B15" s="200"/>
      <c r="C15" s="200"/>
      <c r="D15" s="38"/>
      <c r="E15" s="17"/>
      <c r="F15" s="38"/>
      <c r="G15" s="39"/>
      <c r="H15" s="38"/>
      <c r="I15" s="17"/>
      <c r="J15" s="38"/>
      <c r="K15" s="17"/>
      <c r="L15" s="40"/>
      <c r="M15" s="40"/>
      <c r="N15" s="40"/>
    </row>
    <row r="16" spans="1:14" ht="21.75" customHeight="1">
      <c r="A16" s="175" t="s">
        <v>208</v>
      </c>
      <c r="B16" s="200">
        <v>18</v>
      </c>
      <c r="C16" s="200"/>
      <c r="D16" s="41">
        <v>160</v>
      </c>
      <c r="E16" s="17"/>
      <c r="F16" s="41">
        <v>800</v>
      </c>
      <c r="G16" s="40"/>
      <c r="H16" s="41">
        <v>0</v>
      </c>
      <c r="I16" s="17"/>
      <c r="J16" s="38">
        <v>0</v>
      </c>
      <c r="K16" s="17"/>
      <c r="L16" s="41">
        <v>0</v>
      </c>
      <c r="M16" s="39"/>
      <c r="N16" s="50">
        <f>SUM(D16:L16)</f>
        <v>960</v>
      </c>
    </row>
    <row r="17" spans="1:14" ht="21.75" customHeight="1">
      <c r="A17" s="187" t="s">
        <v>218</v>
      </c>
      <c r="B17" s="200"/>
      <c r="C17" s="200"/>
      <c r="D17" s="52">
        <f>SUM(D16)</f>
        <v>160</v>
      </c>
      <c r="E17" s="43"/>
      <c r="F17" s="52">
        <f>SUM(F16)</f>
        <v>800</v>
      </c>
      <c r="G17" s="43"/>
      <c r="H17" s="52">
        <f>SUM(H16)</f>
        <v>0</v>
      </c>
      <c r="I17" s="34"/>
      <c r="J17" s="51">
        <f>SUM(J16)</f>
        <v>0</v>
      </c>
      <c r="K17" s="34"/>
      <c r="L17" s="52">
        <f>SUM(L16)</f>
        <v>0</v>
      </c>
      <c r="M17" s="43"/>
      <c r="N17" s="51">
        <f>SUM(D17:L17)</f>
        <v>960</v>
      </c>
    </row>
    <row r="18" spans="1:14" ht="21.75" customHeight="1">
      <c r="A18" s="187"/>
      <c r="B18" s="200"/>
      <c r="C18" s="200"/>
      <c r="D18" s="43"/>
      <c r="E18" s="43"/>
      <c r="F18" s="43"/>
      <c r="G18" s="43"/>
      <c r="H18" s="43"/>
      <c r="I18" s="34"/>
      <c r="J18" s="43"/>
      <c r="K18" s="34"/>
      <c r="L18" s="43"/>
      <c r="M18" s="43"/>
      <c r="N18" s="43"/>
    </row>
    <row r="19" spans="1:14" ht="21.75" customHeight="1">
      <c r="A19" s="187" t="s">
        <v>136</v>
      </c>
      <c r="B19" s="200"/>
      <c r="C19" s="200"/>
      <c r="D19" s="38"/>
      <c r="E19" s="17"/>
      <c r="F19" s="38"/>
      <c r="G19" s="39"/>
      <c r="H19" s="38"/>
      <c r="I19" s="17"/>
      <c r="J19" s="38"/>
      <c r="K19" s="17"/>
      <c r="L19" s="38"/>
      <c r="M19" s="39"/>
      <c r="N19" s="38"/>
    </row>
    <row r="20" spans="1:14" ht="21.75" customHeight="1">
      <c r="A20" s="175" t="s">
        <v>210</v>
      </c>
      <c r="B20" s="200"/>
      <c r="C20" s="200"/>
      <c r="D20" s="44">
        <v>0</v>
      </c>
      <c r="E20" s="40"/>
      <c r="F20" s="44">
        <v>0</v>
      </c>
      <c r="G20" s="40"/>
      <c r="H20" s="44">
        <v>0</v>
      </c>
      <c r="I20" s="17"/>
      <c r="J20" s="50">
        <f>'SI 10'!I26</f>
        <v>40050576</v>
      </c>
      <c r="K20" s="17"/>
      <c r="L20" s="44">
        <v>0</v>
      </c>
      <c r="M20" s="39"/>
      <c r="N20" s="50">
        <f>SUM(D20:L20)</f>
        <v>40050576</v>
      </c>
    </row>
    <row r="21" spans="1:14" ht="21.75" customHeight="1">
      <c r="A21" s="175" t="s">
        <v>145</v>
      </c>
      <c r="B21" s="200"/>
      <c r="C21" s="200"/>
      <c r="D21" s="41">
        <v>0</v>
      </c>
      <c r="E21" s="40"/>
      <c r="F21" s="41">
        <v>0</v>
      </c>
      <c r="G21" s="40"/>
      <c r="H21" s="41">
        <v>0</v>
      </c>
      <c r="I21" s="17"/>
      <c r="J21" s="42">
        <v>0</v>
      </c>
      <c r="K21" s="17"/>
      <c r="L21" s="54">
        <f>'SI 10'!I37</f>
        <v>107489127</v>
      </c>
      <c r="M21" s="39"/>
      <c r="N21" s="50">
        <f>SUM(D21:L21)</f>
        <v>107489127</v>
      </c>
    </row>
    <row r="22" spans="1:14" ht="21.75" customHeight="1">
      <c r="A22" s="187" t="s">
        <v>219</v>
      </c>
      <c r="B22" s="200"/>
      <c r="C22" s="200"/>
      <c r="D22" s="52">
        <f>SUM(D20:D21)</f>
        <v>0</v>
      </c>
      <c r="E22" s="45"/>
      <c r="F22" s="52">
        <f>SUM(F20:F21)</f>
        <v>0</v>
      </c>
      <c r="G22" s="45"/>
      <c r="H22" s="52">
        <f>SUM(H20:H21)</f>
        <v>0</v>
      </c>
      <c r="I22" s="34"/>
      <c r="J22" s="53">
        <f>SUM(J20:J21)</f>
        <v>40050576</v>
      </c>
      <c r="K22" s="34"/>
      <c r="L22" s="52">
        <f>SUM(L20:L21)</f>
        <v>107489127</v>
      </c>
      <c r="M22" s="43"/>
      <c r="N22" s="53">
        <f>SUM(N20:N21)</f>
        <v>147539703</v>
      </c>
    </row>
    <row r="23" spans="1:14" ht="21.75" customHeight="1">
      <c r="A23" s="187"/>
      <c r="B23" s="200"/>
      <c r="C23" s="200"/>
      <c r="D23" s="43"/>
      <c r="E23" s="43"/>
      <c r="F23" s="43"/>
      <c r="G23" s="43"/>
      <c r="H23" s="43"/>
      <c r="I23" s="34"/>
      <c r="J23" s="43"/>
      <c r="K23" s="34"/>
      <c r="L23" s="43"/>
      <c r="M23" s="43"/>
      <c r="N23" s="43"/>
    </row>
    <row r="24" spans="1:14" ht="21.75" customHeight="1">
      <c r="A24" s="175" t="s">
        <v>139</v>
      </c>
      <c r="B24" s="200"/>
      <c r="C24" s="200"/>
      <c r="D24" s="39">
        <v>0</v>
      </c>
      <c r="E24" s="39"/>
      <c r="F24" s="39">
        <v>0</v>
      </c>
      <c r="G24" s="39"/>
      <c r="H24" s="39">
        <v>934291</v>
      </c>
      <c r="I24" s="17"/>
      <c r="J24" s="39">
        <v>-934291</v>
      </c>
      <c r="K24" s="17"/>
      <c r="L24" s="39">
        <v>0</v>
      </c>
      <c r="M24" s="39"/>
      <c r="N24" s="50">
        <f>SUM(D24:L24)</f>
        <v>0</v>
      </c>
    </row>
    <row r="25" spans="1:14" ht="21.75" customHeight="1">
      <c r="A25" s="201" t="s">
        <v>140</v>
      </c>
      <c r="B25" s="200"/>
      <c r="C25" s="200"/>
      <c r="D25" s="41">
        <v>0</v>
      </c>
      <c r="E25" s="40"/>
      <c r="F25" s="41">
        <v>0</v>
      </c>
      <c r="G25" s="39"/>
      <c r="H25" s="41">
        <v>0</v>
      </c>
      <c r="I25" s="17"/>
      <c r="J25" s="42">
        <v>15595902</v>
      </c>
      <c r="K25" s="46"/>
      <c r="L25" s="42">
        <v>-15595902</v>
      </c>
      <c r="M25" s="39"/>
      <c r="N25" s="54">
        <f>SUM(D25:L25)</f>
        <v>0</v>
      </c>
    </row>
    <row r="26" spans="1:14" ht="21.75" customHeight="1" thickBot="1">
      <c r="A26" s="187" t="s">
        <v>198</v>
      </c>
      <c r="B26" s="202"/>
      <c r="C26" s="202"/>
      <c r="D26" s="55">
        <f>D12+D17+D22+D25</f>
        <v>817775785</v>
      </c>
      <c r="E26" s="34"/>
      <c r="F26" s="55">
        <f>F12+F17+F22+F25</f>
        <v>504943490</v>
      </c>
      <c r="G26" s="34"/>
      <c r="H26" s="55">
        <f>H12+H17+H22+H24+H25</f>
        <v>102221953</v>
      </c>
      <c r="I26" s="34"/>
      <c r="J26" s="55">
        <f>J12+J17+J22+J24+J25</f>
        <v>847182254</v>
      </c>
      <c r="K26" s="34"/>
      <c r="L26" s="55">
        <f>L12+L17+L22+L24+L25</f>
        <v>551123116</v>
      </c>
      <c r="M26" s="34"/>
      <c r="N26" s="55">
        <f>N12+N17+N22+N25+N24</f>
        <v>2823246598</v>
      </c>
    </row>
    <row r="27" spans="1:14" ht="21.75" customHeight="1" thickTop="1"/>
    <row r="29" spans="1:14" ht="21.75" customHeight="1">
      <c r="D29" s="17"/>
      <c r="E29" s="17"/>
      <c r="F29" s="17"/>
      <c r="G29" s="17"/>
      <c r="H29" s="17"/>
      <c r="I29" s="17"/>
      <c r="J29" s="46"/>
      <c r="K29" s="46"/>
      <c r="L29" s="17"/>
      <c r="M29" s="17"/>
      <c r="N29" s="46"/>
    </row>
    <row r="30" spans="1:14" ht="21.75" customHeight="1">
      <c r="D30" s="17"/>
      <c r="E30" s="17"/>
      <c r="F30" s="17"/>
      <c r="G30" s="17"/>
      <c r="H30" s="17"/>
      <c r="I30" s="17"/>
      <c r="J30" s="46"/>
      <c r="K30" s="46"/>
      <c r="L30" s="17"/>
      <c r="M30" s="17"/>
      <c r="N30" s="46"/>
    </row>
    <row r="31" spans="1:14" ht="21.75" customHeight="1">
      <c r="D31" s="17"/>
      <c r="E31" s="17"/>
      <c r="F31" s="17"/>
      <c r="G31" s="17"/>
      <c r="H31" s="17"/>
      <c r="I31" s="17"/>
      <c r="J31" s="46"/>
      <c r="K31" s="46"/>
      <c r="M31" s="17"/>
      <c r="N31" s="46"/>
    </row>
  </sheetData>
  <sheetProtection formatCells="0" formatColumns="0" formatRows="0" insertColumns="0" insertRows="0" insertHyperlinks="0" deleteColumns="0" deleteRows="0" sort="0" autoFilter="0" pivotTables="0"/>
  <mergeCells count="3">
    <mergeCell ref="D4:N4"/>
    <mergeCell ref="H6:J6"/>
    <mergeCell ref="D10:N10"/>
  </mergeCells>
  <pageMargins left="0.8" right="0.8" top="0.48" bottom="0.5" header="0.5" footer="0.5"/>
  <pageSetup paperSize="9" scale="85" firstPageNumber="13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D0B33-D9A4-42A2-B095-6DB977B1F995}">
  <dimension ref="A1:Q29"/>
  <sheetViews>
    <sheetView zoomScale="85" zoomScaleNormal="85" zoomScaleSheetLayoutView="85" workbookViewId="0">
      <selection activeCell="R33" sqref="R33"/>
    </sheetView>
  </sheetViews>
  <sheetFormatPr defaultColWidth="10.59765625" defaultRowHeight="21.75" customHeight="1"/>
  <cols>
    <col min="1" max="1" width="46.59765625" style="175" customWidth="1"/>
    <col min="2" max="2" width="9.59765625" style="178" customWidth="1"/>
    <col min="3" max="3" width="1.09765625" style="175" customWidth="1"/>
    <col min="4" max="4" width="18.09765625" style="193" customWidth="1"/>
    <col min="5" max="5" width="1.09765625" style="193" customWidth="1"/>
    <col min="6" max="6" width="17.09765625" style="193" customWidth="1"/>
    <col min="7" max="7" width="1" style="193" customWidth="1"/>
    <col min="8" max="8" width="17.09765625" style="193" customWidth="1"/>
    <col min="9" max="9" width="1" style="193" customWidth="1"/>
    <col min="10" max="10" width="18.3984375" style="193" customWidth="1"/>
    <col min="11" max="11" width="1.09765625" style="193" customWidth="1"/>
    <col min="12" max="12" width="17.8984375" style="182" customWidth="1"/>
    <col min="13" max="13" width="1.09765625" style="182" customWidth="1"/>
    <col min="14" max="14" width="18.09765625" style="193" customWidth="1"/>
    <col min="15" max="15" width="1" style="193" customWidth="1"/>
    <col min="16" max="16" width="17.8984375" style="182" customWidth="1"/>
    <col min="17" max="17" width="15.3984375" style="33" bestFit="1" customWidth="1"/>
    <col min="18" max="18" width="16.09765625" style="175" customWidth="1"/>
    <col min="19" max="19" width="10.59765625" style="175"/>
    <col min="20" max="20" width="14.09765625" style="175" bestFit="1" customWidth="1"/>
    <col min="21" max="16384" width="10.59765625" style="175"/>
  </cols>
  <sheetData>
    <row r="1" spans="1:17" s="33" customFormat="1" ht="21.75" customHeight="1">
      <c r="A1" s="127" t="s">
        <v>0</v>
      </c>
      <c r="B1" s="128"/>
      <c r="C1" s="129"/>
      <c r="D1" s="130"/>
      <c r="E1" s="130"/>
      <c r="F1" s="130"/>
      <c r="G1" s="130"/>
      <c r="H1" s="130"/>
      <c r="I1" s="130"/>
      <c r="J1" s="130"/>
      <c r="K1" s="131"/>
      <c r="L1" s="131"/>
      <c r="M1" s="131"/>
      <c r="N1" s="131"/>
      <c r="O1" s="131"/>
      <c r="P1" s="131"/>
    </row>
    <row r="2" spans="1:17" s="33" customFormat="1" ht="21.75" customHeight="1">
      <c r="A2" s="133" t="s">
        <v>200</v>
      </c>
      <c r="B2" s="128"/>
      <c r="C2" s="198"/>
      <c r="D2" s="176"/>
      <c r="E2" s="176"/>
      <c r="F2" s="176"/>
      <c r="G2" s="176"/>
      <c r="H2" s="176"/>
      <c r="I2" s="176"/>
      <c r="J2" s="176"/>
      <c r="K2" s="176"/>
      <c r="L2" s="177"/>
      <c r="M2" s="177"/>
      <c r="N2" s="176"/>
      <c r="O2" s="176"/>
      <c r="P2" s="177"/>
    </row>
    <row r="3" spans="1:17" s="33" customFormat="1" ht="21.75" customHeight="1">
      <c r="A3" s="133"/>
      <c r="B3" s="128"/>
      <c r="C3" s="198"/>
      <c r="D3" s="176"/>
      <c r="E3" s="176"/>
      <c r="F3" s="176"/>
      <c r="G3" s="176"/>
      <c r="H3" s="176"/>
      <c r="I3" s="176"/>
      <c r="J3" s="176"/>
      <c r="K3" s="176"/>
      <c r="L3" s="177"/>
      <c r="M3" s="177"/>
      <c r="N3" s="176"/>
      <c r="O3" s="176"/>
      <c r="P3" s="177"/>
    </row>
    <row r="4" spans="1:17" s="33" customFormat="1" ht="21.75" customHeight="1">
      <c r="A4" s="175"/>
      <c r="B4" s="178"/>
      <c r="C4" s="175"/>
      <c r="D4" s="236" t="s">
        <v>2</v>
      </c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</row>
    <row r="5" spans="1:17" ht="21.75" customHeight="1"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81" t="s">
        <v>142</v>
      </c>
      <c r="O5" s="179"/>
      <c r="P5" s="179"/>
    </row>
    <row r="6" spans="1:17" ht="21.75" customHeight="1">
      <c r="A6" s="175" t="s">
        <v>68</v>
      </c>
      <c r="D6" s="179"/>
      <c r="E6" s="179"/>
      <c r="F6" s="181"/>
      <c r="G6" s="179"/>
      <c r="H6" s="181"/>
      <c r="I6" s="179"/>
      <c r="J6" s="237" t="s">
        <v>143</v>
      </c>
      <c r="K6" s="237"/>
      <c r="L6" s="237"/>
      <c r="M6" s="179"/>
      <c r="N6" s="183" t="s">
        <v>144</v>
      </c>
      <c r="O6" s="179"/>
      <c r="P6" s="179"/>
    </row>
    <row r="7" spans="1:17" ht="21.75" customHeight="1">
      <c r="D7" s="181" t="s">
        <v>104</v>
      </c>
      <c r="E7" s="181"/>
      <c r="F7" s="181"/>
      <c r="G7" s="181"/>
      <c r="H7" s="181"/>
      <c r="I7" s="181"/>
      <c r="J7" s="181"/>
      <c r="K7" s="181"/>
      <c r="L7" s="181"/>
      <c r="M7" s="181"/>
      <c r="N7" s="185" t="s">
        <v>107</v>
      </c>
      <c r="O7" s="181"/>
    </row>
    <row r="8" spans="1:17" ht="21.75" customHeight="1">
      <c r="D8" s="181" t="s">
        <v>112</v>
      </c>
      <c r="E8" s="181"/>
      <c r="F8" s="181" t="s">
        <v>113</v>
      </c>
      <c r="G8" s="181"/>
      <c r="H8" s="181" t="s">
        <v>240</v>
      </c>
      <c r="I8" s="181"/>
      <c r="J8" s="181" t="s">
        <v>115</v>
      </c>
      <c r="K8" s="181"/>
      <c r="L8" s="181" t="s">
        <v>106</v>
      </c>
      <c r="M8" s="181"/>
      <c r="N8" s="181" t="s">
        <v>119</v>
      </c>
      <c r="O8" s="181"/>
      <c r="P8" s="181" t="s">
        <v>110</v>
      </c>
    </row>
    <row r="9" spans="1:17" ht="21.75" customHeight="1">
      <c r="B9" s="178" t="s">
        <v>5</v>
      </c>
      <c r="D9" s="181" t="s">
        <v>123</v>
      </c>
      <c r="E9" s="181"/>
      <c r="F9" s="181" t="s">
        <v>124</v>
      </c>
      <c r="G9" s="181"/>
      <c r="H9" s="181" t="s">
        <v>241</v>
      </c>
      <c r="I9" s="181"/>
      <c r="J9" s="181" t="s">
        <v>127</v>
      </c>
      <c r="K9" s="181"/>
      <c r="L9" s="181" t="s">
        <v>116</v>
      </c>
      <c r="M9" s="181"/>
      <c r="N9" s="181" t="s">
        <v>130</v>
      </c>
      <c r="O9" s="181"/>
      <c r="P9" s="181" t="s">
        <v>121</v>
      </c>
    </row>
    <row r="10" spans="1:17" ht="21.75" customHeight="1">
      <c r="D10" s="238" t="s">
        <v>6</v>
      </c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</row>
    <row r="11" spans="1:17" ht="21.75" customHeight="1">
      <c r="A11" s="187" t="s">
        <v>234</v>
      </c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</row>
    <row r="12" spans="1:17" ht="21.75" customHeight="1">
      <c r="A12" s="187" t="s">
        <v>235</v>
      </c>
      <c r="B12" s="199"/>
      <c r="C12" s="199"/>
      <c r="D12" s="56">
        <v>817775785</v>
      </c>
      <c r="E12" s="34"/>
      <c r="F12" s="56">
        <v>504943490</v>
      </c>
      <c r="G12" s="34"/>
      <c r="H12" s="56">
        <v>0</v>
      </c>
      <c r="I12" s="34"/>
      <c r="J12" s="56">
        <v>102221953</v>
      </c>
      <c r="K12" s="35"/>
      <c r="L12" s="56">
        <v>847182254</v>
      </c>
      <c r="M12" s="35"/>
      <c r="N12" s="56">
        <v>551123116</v>
      </c>
      <c r="O12" s="34"/>
      <c r="P12" s="57">
        <f>SUM(D12:N12)</f>
        <v>2823246598</v>
      </c>
    </row>
    <row r="13" spans="1:17" ht="21.75" customHeight="1">
      <c r="A13" s="187"/>
      <c r="B13" s="199"/>
      <c r="C13" s="199"/>
      <c r="D13" s="34"/>
      <c r="E13" s="34"/>
      <c r="F13" s="34"/>
      <c r="G13" s="34"/>
      <c r="H13" s="34"/>
      <c r="I13" s="34"/>
      <c r="J13" s="34"/>
      <c r="K13" s="35"/>
      <c r="L13" s="34"/>
      <c r="M13" s="35"/>
      <c r="N13" s="34"/>
      <c r="O13" s="34"/>
      <c r="P13" s="34"/>
    </row>
    <row r="14" spans="1:17" ht="21.75" customHeight="1">
      <c r="A14" s="187" t="s">
        <v>132</v>
      </c>
      <c r="B14" s="200"/>
      <c r="C14" s="200"/>
      <c r="D14" s="38"/>
      <c r="E14" s="17"/>
      <c r="F14" s="38"/>
      <c r="G14" s="39"/>
      <c r="H14" s="38"/>
      <c r="I14" s="39"/>
      <c r="J14" s="38"/>
      <c r="K14" s="17"/>
      <c r="L14" s="38"/>
      <c r="M14" s="17"/>
      <c r="N14" s="38"/>
      <c r="O14" s="39"/>
      <c r="P14" s="38"/>
    </row>
    <row r="15" spans="1:17" ht="21.75" customHeight="1">
      <c r="A15" s="203" t="s">
        <v>217</v>
      </c>
      <c r="B15" s="204"/>
      <c r="C15" s="204"/>
      <c r="D15" s="38"/>
      <c r="E15" s="42"/>
      <c r="F15" s="38"/>
      <c r="G15" s="38"/>
      <c r="H15" s="38"/>
      <c r="I15" s="38"/>
      <c r="J15" s="38"/>
      <c r="K15" s="42"/>
      <c r="L15" s="38"/>
      <c r="M15" s="42"/>
      <c r="N15" s="47"/>
      <c r="O15" s="47"/>
      <c r="P15" s="47"/>
      <c r="Q15" s="48"/>
    </row>
    <row r="16" spans="1:17" ht="21.75" customHeight="1">
      <c r="A16" s="175" t="s">
        <v>242</v>
      </c>
      <c r="B16" s="204">
        <v>17</v>
      </c>
      <c r="C16" s="204"/>
      <c r="D16" s="17">
        <v>0</v>
      </c>
      <c r="E16" s="42"/>
      <c r="F16" s="17">
        <v>0</v>
      </c>
      <c r="G16" s="42"/>
      <c r="H16" s="47">
        <v>4545084</v>
      </c>
      <c r="I16" s="42"/>
      <c r="J16" s="17">
        <v>0</v>
      </c>
      <c r="K16" s="42"/>
      <c r="L16" s="17">
        <v>0</v>
      </c>
      <c r="M16" s="42"/>
      <c r="N16" s="17">
        <v>0</v>
      </c>
      <c r="O16" s="38"/>
      <c r="P16" s="58">
        <f>SUM(D16:N16)</f>
        <v>4545084</v>
      </c>
      <c r="Q16" s="48"/>
    </row>
    <row r="17" spans="1:16" ht="21.75" customHeight="1">
      <c r="A17" s="187" t="s">
        <v>218</v>
      </c>
      <c r="B17" s="200"/>
      <c r="C17" s="200"/>
      <c r="D17" s="59">
        <f>SUM(D16:D16)</f>
        <v>0</v>
      </c>
      <c r="E17" s="43"/>
      <c r="F17" s="59">
        <f>SUM(F16:F16)</f>
        <v>0</v>
      </c>
      <c r="G17" s="45"/>
      <c r="H17" s="53">
        <f>SUM(H16:H16)</f>
        <v>4545084</v>
      </c>
      <c r="I17" s="45"/>
      <c r="J17" s="59">
        <f>SUM(J16:J16)</f>
        <v>0</v>
      </c>
      <c r="K17" s="45"/>
      <c r="L17" s="59">
        <f>SUM(L16:L16)</f>
        <v>0</v>
      </c>
      <c r="M17" s="45"/>
      <c r="N17" s="59">
        <f>SUM(N16:N16)</f>
        <v>0</v>
      </c>
      <c r="O17" s="45"/>
      <c r="P17" s="53">
        <f>SUM(D17:N17)</f>
        <v>4545084</v>
      </c>
    </row>
    <row r="18" spans="1:16" ht="21.75" customHeight="1">
      <c r="A18" s="187"/>
      <c r="B18" s="200"/>
      <c r="C18" s="200"/>
      <c r="D18" s="43"/>
      <c r="E18" s="43"/>
      <c r="F18" s="43"/>
      <c r="G18" s="43"/>
      <c r="H18" s="43"/>
      <c r="I18" s="43"/>
      <c r="J18" s="43"/>
      <c r="K18" s="34"/>
      <c r="L18" s="43"/>
      <c r="M18" s="34"/>
      <c r="N18" s="43"/>
      <c r="O18" s="43"/>
      <c r="P18" s="43"/>
    </row>
    <row r="19" spans="1:16" ht="21.75" customHeight="1">
      <c r="A19" s="187" t="s">
        <v>136</v>
      </c>
      <c r="B19" s="200"/>
      <c r="C19" s="200"/>
      <c r="D19" s="38"/>
      <c r="E19" s="17"/>
      <c r="F19" s="38"/>
      <c r="G19" s="39"/>
      <c r="H19" s="38"/>
      <c r="I19" s="39"/>
      <c r="J19" s="38"/>
      <c r="K19" s="17"/>
      <c r="L19" s="38"/>
      <c r="M19" s="17"/>
      <c r="N19" s="38"/>
      <c r="O19" s="39"/>
      <c r="P19" s="38"/>
    </row>
    <row r="20" spans="1:16" ht="21.75" customHeight="1">
      <c r="A20" s="175" t="s">
        <v>210</v>
      </c>
      <c r="B20" s="200"/>
      <c r="C20" s="200"/>
      <c r="D20" s="17">
        <v>0</v>
      </c>
      <c r="E20" s="17"/>
      <c r="F20" s="17">
        <v>0</v>
      </c>
      <c r="G20" s="17"/>
      <c r="H20" s="17">
        <v>0</v>
      </c>
      <c r="I20" s="17"/>
      <c r="J20" s="17">
        <v>0</v>
      </c>
      <c r="K20" s="17"/>
      <c r="L20" s="60">
        <f>'SI 10'!G26</f>
        <v>65555978</v>
      </c>
      <c r="M20" s="107"/>
      <c r="N20" s="17">
        <v>0</v>
      </c>
      <c r="O20" s="39"/>
      <c r="P20" s="60">
        <f>SUM(D20:N20)</f>
        <v>65555978</v>
      </c>
    </row>
    <row r="21" spans="1:16" s="33" customFormat="1" ht="21.75" customHeight="1">
      <c r="A21" s="175" t="s">
        <v>145</v>
      </c>
      <c r="B21" s="200"/>
      <c r="C21" s="200"/>
      <c r="D21" s="42">
        <v>0</v>
      </c>
      <c r="E21" s="17"/>
      <c r="F21" s="42">
        <v>0</v>
      </c>
      <c r="G21" s="17"/>
      <c r="H21" s="42">
        <v>0</v>
      </c>
      <c r="I21" s="17"/>
      <c r="J21" s="42">
        <v>0</v>
      </c>
      <c r="K21" s="17"/>
      <c r="L21" s="14">
        <f>ROUND('SI 10'!G35*0.8,0)</f>
        <v>-5164007</v>
      </c>
      <c r="M21" s="107"/>
      <c r="N21" s="14">
        <f>ROUND('SI 10'!G34*0.8,0)</f>
        <v>121484685</v>
      </c>
      <c r="O21" s="39"/>
      <c r="P21" s="50">
        <f>SUM(D21:N21)</f>
        <v>116320678</v>
      </c>
    </row>
    <row r="22" spans="1:16" s="33" customFormat="1" ht="21.75" customHeight="1">
      <c r="A22" s="187" t="s">
        <v>219</v>
      </c>
      <c r="B22" s="200"/>
      <c r="C22" s="200"/>
      <c r="D22" s="59">
        <f>SUM(D20:D21)</f>
        <v>0</v>
      </c>
      <c r="E22" s="45"/>
      <c r="F22" s="59">
        <f>SUM(F20:F21)</f>
        <v>0</v>
      </c>
      <c r="G22" s="45"/>
      <c r="H22" s="59">
        <f>SUM(H20:H21)</f>
        <v>0</v>
      </c>
      <c r="I22" s="45"/>
      <c r="J22" s="59">
        <f>SUM(J20:J21)</f>
        <v>0</v>
      </c>
      <c r="K22" s="45"/>
      <c r="L22" s="53">
        <f>SUM(L20:L21)</f>
        <v>60391971</v>
      </c>
      <c r="M22" s="108"/>
      <c r="N22" s="53">
        <f>SUM(N20:N21)</f>
        <v>121484685</v>
      </c>
      <c r="O22" s="45"/>
      <c r="P22" s="53">
        <f>SUM(P20:P21)</f>
        <v>181876656</v>
      </c>
    </row>
    <row r="23" spans="1:16" s="33" customFormat="1" ht="21.75" customHeight="1">
      <c r="A23" s="187"/>
      <c r="B23" s="200"/>
      <c r="C23" s="200"/>
      <c r="D23" s="43"/>
      <c r="E23" s="43"/>
      <c r="F23" s="43"/>
      <c r="G23" s="43"/>
      <c r="H23" s="43"/>
      <c r="I23" s="43"/>
      <c r="J23" s="43"/>
      <c r="K23" s="34"/>
      <c r="L23" s="109"/>
      <c r="M23" s="110"/>
      <c r="N23" s="109"/>
      <c r="O23" s="43"/>
      <c r="P23" s="43"/>
    </row>
    <row r="24" spans="1:16" s="33" customFormat="1" ht="21.75" customHeight="1">
      <c r="A24" s="201" t="s">
        <v>139</v>
      </c>
      <c r="B24" s="200"/>
      <c r="C24" s="200"/>
      <c r="D24" s="42">
        <v>0</v>
      </c>
      <c r="E24" s="39"/>
      <c r="F24" s="42">
        <v>0</v>
      </c>
      <c r="G24" s="39"/>
      <c r="H24" s="42">
        <v>0</v>
      </c>
      <c r="I24" s="43"/>
      <c r="J24" s="39">
        <v>-3300000</v>
      </c>
      <c r="K24" s="17"/>
      <c r="L24" s="121">
        <f>-J24</f>
        <v>3300000</v>
      </c>
      <c r="M24" s="24"/>
      <c r="N24" s="17">
        <v>0</v>
      </c>
      <c r="O24" s="43"/>
      <c r="P24" s="39">
        <v>0</v>
      </c>
    </row>
    <row r="25" spans="1:16" s="33" customFormat="1" ht="21.75" customHeight="1">
      <c r="A25" s="201" t="s">
        <v>140</v>
      </c>
      <c r="B25" s="200"/>
      <c r="C25" s="200"/>
      <c r="D25" s="42">
        <v>0</v>
      </c>
      <c r="E25" s="39"/>
      <c r="F25" s="42">
        <v>0</v>
      </c>
      <c r="G25" s="39"/>
      <c r="H25" s="42">
        <v>0</v>
      </c>
      <c r="I25" s="39"/>
      <c r="J25" s="42">
        <v>0</v>
      </c>
      <c r="K25" s="17"/>
      <c r="L25" s="40">
        <f>-N25</f>
        <v>19106273</v>
      </c>
      <c r="M25" s="1"/>
      <c r="N25" s="14">
        <v>-19106273</v>
      </c>
      <c r="O25" s="39"/>
      <c r="P25" s="50">
        <f>SUM(D25:N25)</f>
        <v>0</v>
      </c>
    </row>
    <row r="26" spans="1:16" s="33" customFormat="1" ht="21.75" customHeight="1" thickBot="1">
      <c r="A26" s="187" t="s">
        <v>236</v>
      </c>
      <c r="B26" s="202"/>
      <c r="C26" s="202"/>
      <c r="D26" s="55">
        <f>D12+D17+D22</f>
        <v>817775785</v>
      </c>
      <c r="E26" s="34"/>
      <c r="F26" s="55">
        <f>F12+F17+F22</f>
        <v>504943490</v>
      </c>
      <c r="G26" s="34"/>
      <c r="H26" s="55">
        <f>H12+H17+H22</f>
        <v>4545084</v>
      </c>
      <c r="I26" s="34"/>
      <c r="J26" s="55">
        <f>J12+J17+J22+J24</f>
        <v>98921953</v>
      </c>
      <c r="K26" s="34"/>
      <c r="L26" s="55">
        <f>L12+L17+L22+L25+L24</f>
        <v>929980498</v>
      </c>
      <c r="M26" s="110"/>
      <c r="N26" s="55">
        <f>N12+N17+N22+N25</f>
        <v>653501528</v>
      </c>
      <c r="O26" s="34"/>
      <c r="P26" s="55">
        <f>P12+P17+P22+P25</f>
        <v>3009668338</v>
      </c>
    </row>
    <row r="27" spans="1:16" s="33" customFormat="1" ht="21.75" customHeight="1" thickTop="1">
      <c r="A27" s="175"/>
      <c r="B27" s="178"/>
      <c r="C27" s="175"/>
      <c r="D27" s="17"/>
      <c r="E27" s="17"/>
      <c r="F27" s="17"/>
      <c r="G27" s="17"/>
      <c r="H27" s="17"/>
      <c r="I27" s="17"/>
      <c r="J27" s="17"/>
      <c r="K27" s="17"/>
      <c r="L27" s="46"/>
      <c r="M27" s="46"/>
      <c r="N27" s="17"/>
      <c r="O27" s="17"/>
      <c r="P27" s="46"/>
    </row>
    <row r="28" spans="1:16" s="33" customFormat="1" ht="21.75" customHeight="1">
      <c r="A28" s="175"/>
      <c r="B28" s="178"/>
      <c r="C28" s="175"/>
      <c r="D28" s="17"/>
      <c r="E28" s="17"/>
      <c r="F28" s="17"/>
      <c r="G28" s="17"/>
      <c r="H28" s="17"/>
      <c r="I28" s="17"/>
      <c r="J28" s="17"/>
      <c r="K28" s="17"/>
      <c r="L28" s="46"/>
      <c r="M28" s="46"/>
      <c r="N28" s="17"/>
      <c r="O28" s="17"/>
      <c r="P28" s="46"/>
    </row>
    <row r="29" spans="1:16" s="33" customFormat="1" ht="21.75" customHeight="1">
      <c r="A29" s="175"/>
      <c r="B29" s="178"/>
      <c r="C29" s="175"/>
      <c r="D29" s="17"/>
      <c r="E29" s="17"/>
      <c r="F29" s="17"/>
      <c r="G29" s="17"/>
      <c r="H29" s="17"/>
      <c r="I29" s="17"/>
      <c r="J29" s="17"/>
      <c r="K29" s="17"/>
      <c r="L29" s="17"/>
      <c r="M29" s="46"/>
      <c r="N29" s="17"/>
      <c r="O29" s="17"/>
      <c r="P29" s="46"/>
    </row>
  </sheetData>
  <sheetProtection formatCells="0" formatColumns="0" formatRows="0" insertColumns="0" insertRows="0" insertHyperlinks="0" deleteColumns="0" deleteRows="0" sort="0" autoFilter="0" pivotTables="0"/>
  <mergeCells count="3">
    <mergeCell ref="D4:P4"/>
    <mergeCell ref="J6:L6"/>
    <mergeCell ref="D10:P10"/>
  </mergeCells>
  <pageMargins left="0.8" right="0.8" top="0.48" bottom="0.5" header="0.5" footer="0.5"/>
  <pageSetup paperSize="9" scale="78" firstPageNumber="14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C40DE-F606-40F4-9490-E91F54245ABC}">
  <dimension ref="A1:P99"/>
  <sheetViews>
    <sheetView topLeftCell="A77" zoomScaleNormal="100" zoomScaleSheetLayoutView="100" workbookViewId="0">
      <selection activeCell="J79" sqref="J79"/>
    </sheetView>
  </sheetViews>
  <sheetFormatPr defaultColWidth="9.09765625" defaultRowHeight="23.25" customHeight="1"/>
  <cols>
    <col min="1" max="1" width="61.09765625" style="135" customWidth="1"/>
    <col min="2" max="2" width="18.09765625" style="14" bestFit="1" customWidth="1"/>
    <col min="3" max="3" width="1.09765625" style="14" customWidth="1"/>
    <col min="4" max="4" width="15.09765625" style="14" customWidth="1"/>
    <col min="5" max="5" width="1.09765625" style="14" customWidth="1"/>
    <col min="6" max="6" width="15.09765625" style="17" customWidth="1"/>
    <col min="7" max="7" width="1.09765625" style="14" customWidth="1"/>
    <col min="8" max="8" width="15.09765625" style="1" customWidth="1"/>
    <col min="9" max="9" width="1.09765625" style="138" customWidth="1"/>
    <col min="10" max="10" width="16.09765625" style="138" bestFit="1" customWidth="1"/>
    <col min="11" max="11" width="22.09765625" style="138" customWidth="1"/>
    <col min="12" max="12" width="12.3984375" style="138" bestFit="1" customWidth="1"/>
    <col min="13" max="14" width="12" style="138" bestFit="1" customWidth="1"/>
    <col min="15" max="15" width="9.09765625" style="138"/>
    <col min="16" max="16" width="13.09765625" style="138" bestFit="1" customWidth="1"/>
    <col min="17" max="16384" width="9.09765625" style="138"/>
  </cols>
  <sheetData>
    <row r="1" spans="1:10" s="131" customFormat="1" ht="23">
      <c r="A1" s="127" t="s">
        <v>0</v>
      </c>
      <c r="B1" s="205"/>
      <c r="C1" s="129"/>
      <c r="D1" s="130"/>
      <c r="E1" s="130"/>
      <c r="F1" s="206"/>
      <c r="G1" s="130"/>
      <c r="H1" s="130"/>
      <c r="I1" s="130"/>
    </row>
    <row r="2" spans="1:10" s="131" customFormat="1" ht="23.25" customHeight="1">
      <c r="A2" s="133" t="s">
        <v>146</v>
      </c>
      <c r="B2" s="11"/>
      <c r="C2" s="11"/>
      <c r="D2" s="11"/>
      <c r="E2" s="11"/>
      <c r="F2" s="111"/>
      <c r="G2" s="11"/>
      <c r="H2" s="11"/>
    </row>
    <row r="3" spans="1:10" ht="9" customHeight="1">
      <c r="B3" s="11"/>
      <c r="C3" s="11"/>
      <c r="D3" s="11"/>
      <c r="E3" s="11"/>
      <c r="F3" s="111"/>
      <c r="G3" s="11"/>
      <c r="H3" s="11"/>
    </row>
    <row r="4" spans="1:10" ht="23.25" customHeight="1">
      <c r="A4" s="135" t="s">
        <v>68</v>
      </c>
      <c r="B4" s="239" t="s">
        <v>1</v>
      </c>
      <c r="C4" s="239"/>
      <c r="D4" s="239"/>
      <c r="E4" s="12"/>
      <c r="F4" s="233" t="s">
        <v>2</v>
      </c>
      <c r="G4" s="233"/>
      <c r="H4" s="233"/>
    </row>
    <row r="5" spans="1:10" ht="23.25" customHeight="1">
      <c r="B5" s="240" t="s">
        <v>69</v>
      </c>
      <c r="C5" s="240"/>
      <c r="D5" s="240"/>
      <c r="E5" s="137"/>
      <c r="F5" s="240" t="s">
        <v>69</v>
      </c>
      <c r="G5" s="240"/>
      <c r="H5" s="240"/>
    </row>
    <row r="6" spans="1:10" ht="23.25" customHeight="1">
      <c r="B6" s="207">
        <v>2568</v>
      </c>
      <c r="C6" s="208"/>
      <c r="D6" s="207" t="s">
        <v>195</v>
      </c>
      <c r="E6" s="146"/>
      <c r="F6" s="145">
        <v>2568</v>
      </c>
      <c r="G6" s="146"/>
      <c r="H6" s="145" t="s">
        <v>195</v>
      </c>
    </row>
    <row r="7" spans="1:10" ht="23.25" customHeight="1">
      <c r="B7" s="241" t="s">
        <v>6</v>
      </c>
      <c r="C7" s="241"/>
      <c r="D7" s="241"/>
      <c r="E7" s="241"/>
      <c r="F7" s="241"/>
      <c r="G7" s="241"/>
      <c r="H7" s="241"/>
    </row>
    <row r="8" spans="1:10" ht="23.25" customHeight="1">
      <c r="A8" s="209" t="s">
        <v>147</v>
      </c>
      <c r="B8" s="124"/>
      <c r="C8" s="13"/>
      <c r="D8" s="13"/>
      <c r="E8" s="13"/>
      <c r="F8" s="112"/>
      <c r="G8" s="13"/>
      <c r="H8" s="13"/>
    </row>
    <row r="9" spans="1:10" ht="23.25" customHeight="1">
      <c r="A9" s="210" t="s">
        <v>83</v>
      </c>
      <c r="B9" s="27">
        <f>'SI 10'!C45</f>
        <v>-217520339</v>
      </c>
      <c r="D9" s="27">
        <f>'SI 10'!E45</f>
        <v>-286235798</v>
      </c>
      <c r="F9" s="50">
        <f>'SI 10'!G45</f>
        <v>65555978</v>
      </c>
      <c r="H9" s="27">
        <f>'SI 10'!I45</f>
        <v>40050576</v>
      </c>
    </row>
    <row r="10" spans="1:10" ht="23.25" customHeight="1">
      <c r="A10" s="211" t="s">
        <v>148</v>
      </c>
      <c r="F10" s="42"/>
      <c r="H10" s="14"/>
    </row>
    <row r="11" spans="1:10" ht="23.25" customHeight="1">
      <c r="A11" s="210" t="s">
        <v>149</v>
      </c>
      <c r="B11" s="28">
        <f>-'SI 10'!C25</f>
        <v>24552801</v>
      </c>
      <c r="C11" s="1"/>
      <c r="D11" s="28">
        <f>-'SI 10'!E25</f>
        <v>-35085802</v>
      </c>
      <c r="E11" s="1"/>
      <c r="F11" s="113">
        <f>-'SI 10'!G25</f>
        <v>21323634</v>
      </c>
      <c r="G11" s="1"/>
      <c r="H11" s="28">
        <f>-'SI 10'!I25</f>
        <v>-4854238</v>
      </c>
      <c r="J11" s="147"/>
    </row>
    <row r="12" spans="1:10" ht="23.25" customHeight="1">
      <c r="A12" s="210" t="s">
        <v>80</v>
      </c>
      <c r="B12" s="28">
        <f>-'SI 10'!C22</f>
        <v>197090234</v>
      </c>
      <c r="C12" s="1"/>
      <c r="D12" s="28">
        <f>-'SI 10'!E22</f>
        <v>244519063</v>
      </c>
      <c r="E12" s="1"/>
      <c r="F12" s="113">
        <f>-'SI 10'!G22</f>
        <v>178391906</v>
      </c>
      <c r="G12" s="1"/>
      <c r="H12" s="28">
        <f>-'SI 10'!I22</f>
        <v>181636285</v>
      </c>
    </row>
    <row r="13" spans="1:10" ht="23.25" customHeight="1">
      <c r="A13" s="210" t="s">
        <v>150</v>
      </c>
      <c r="B13" s="14">
        <v>300265134</v>
      </c>
      <c r="D13" s="14">
        <v>296468772</v>
      </c>
      <c r="F13" s="42">
        <v>86289177</v>
      </c>
      <c r="H13" s="14">
        <v>81730689</v>
      </c>
      <c r="J13" s="16"/>
    </row>
    <row r="14" spans="1:10" ht="23.25" customHeight="1">
      <c r="A14" s="210" t="s">
        <v>151</v>
      </c>
      <c r="B14" s="14">
        <v>15490618</v>
      </c>
      <c r="D14" s="14">
        <v>15018120</v>
      </c>
      <c r="F14" s="17">
        <v>0</v>
      </c>
      <c r="H14" s="17">
        <v>0</v>
      </c>
      <c r="J14" s="16"/>
    </row>
    <row r="15" spans="1:10" ht="23.25" customHeight="1">
      <c r="A15" s="210" t="s">
        <v>152</v>
      </c>
      <c r="B15" s="14">
        <v>6370589</v>
      </c>
      <c r="D15" s="14">
        <v>6387545</v>
      </c>
      <c r="F15" s="42">
        <v>165750</v>
      </c>
      <c r="H15" s="14">
        <v>182706</v>
      </c>
      <c r="J15" s="16"/>
    </row>
    <row r="16" spans="1:10" ht="23.25" customHeight="1">
      <c r="A16" s="210" t="s">
        <v>224</v>
      </c>
      <c r="B16" s="1">
        <v>4712015</v>
      </c>
      <c r="D16" s="15">
        <v>967167</v>
      </c>
      <c r="F16" s="42">
        <v>739826</v>
      </c>
      <c r="H16" s="15">
        <v>30411145</v>
      </c>
      <c r="J16" s="16"/>
    </row>
    <row r="17" spans="1:16" ht="23.25" customHeight="1">
      <c r="A17" s="210" t="s">
        <v>228</v>
      </c>
      <c r="B17" s="15">
        <v>0</v>
      </c>
      <c r="D17" s="18">
        <v>3870921</v>
      </c>
      <c r="F17" s="18">
        <v>0</v>
      </c>
      <c r="H17" s="18">
        <v>0</v>
      </c>
      <c r="J17" s="16"/>
      <c r="L17" s="16"/>
      <c r="M17" s="16"/>
    </row>
    <row r="18" spans="1:16" ht="23.25" customHeight="1">
      <c r="A18" s="210" t="s">
        <v>262</v>
      </c>
      <c r="B18" s="15">
        <v>1787302</v>
      </c>
      <c r="D18" s="14">
        <v>-1057464</v>
      </c>
      <c r="F18" s="17">
        <v>0</v>
      </c>
      <c r="H18" s="17">
        <v>0</v>
      </c>
      <c r="J18" s="14"/>
      <c r="L18" s="16"/>
      <c r="M18" s="16"/>
    </row>
    <row r="19" spans="1:16" ht="23.25" customHeight="1">
      <c r="A19" s="210" t="s">
        <v>227</v>
      </c>
      <c r="B19" s="15">
        <v>0</v>
      </c>
      <c r="D19" s="17">
        <v>1150129</v>
      </c>
      <c r="F19" s="17">
        <v>0</v>
      </c>
      <c r="H19" s="17">
        <v>0</v>
      </c>
      <c r="J19" s="14"/>
      <c r="L19" s="16"/>
      <c r="M19" s="16"/>
      <c r="P19" s="16"/>
    </row>
    <row r="20" spans="1:16" ht="23.25" customHeight="1">
      <c r="A20" s="210" t="s">
        <v>212</v>
      </c>
      <c r="B20" s="14">
        <v>-856297</v>
      </c>
      <c r="D20" s="14">
        <v>-9919343</v>
      </c>
      <c r="F20" s="42">
        <f>-678145+1</f>
        <v>-678144</v>
      </c>
      <c r="H20" s="14">
        <v>-3513634</v>
      </c>
      <c r="J20" s="142"/>
      <c r="L20" s="16"/>
      <c r="M20" s="16"/>
    </row>
    <row r="21" spans="1:16" ht="23.25" customHeight="1">
      <c r="A21" s="210" t="s">
        <v>213</v>
      </c>
      <c r="B21" s="14">
        <v>-5010193</v>
      </c>
      <c r="D21" s="14">
        <v>24114415</v>
      </c>
      <c r="F21" s="42">
        <v>-2236493</v>
      </c>
      <c r="H21" s="14">
        <v>4833490</v>
      </c>
      <c r="J21" s="147"/>
      <c r="L21" s="16"/>
      <c r="M21" s="16"/>
    </row>
    <row r="22" spans="1:16" ht="23.25" customHeight="1">
      <c r="A22" s="212" t="s">
        <v>153</v>
      </c>
      <c r="B22" s="14">
        <v>-1616623</v>
      </c>
      <c r="D22" s="14">
        <v>-7178882</v>
      </c>
      <c r="F22" s="42">
        <v>-7670000</v>
      </c>
      <c r="H22" s="19">
        <v>-11656800</v>
      </c>
      <c r="I22" s="1"/>
      <c r="J22" s="147"/>
      <c r="L22" s="142"/>
    </row>
    <row r="23" spans="1:16" ht="23.25" customHeight="1">
      <c r="A23" s="210" t="s">
        <v>249</v>
      </c>
      <c r="B23" s="19">
        <v>-861907</v>
      </c>
      <c r="D23" s="19">
        <v>-601899</v>
      </c>
      <c r="F23" s="38">
        <v>0</v>
      </c>
      <c r="H23" s="19">
        <v>-513819</v>
      </c>
      <c r="J23" s="147"/>
    </row>
    <row r="24" spans="1:16" ht="23.25" customHeight="1">
      <c r="A24" s="210" t="s">
        <v>154</v>
      </c>
      <c r="B24" s="19">
        <v>1716735</v>
      </c>
      <c r="D24" s="19">
        <v>1399531</v>
      </c>
      <c r="F24" s="38">
        <v>100</v>
      </c>
      <c r="H24" s="17">
        <v>0</v>
      </c>
    </row>
    <row r="25" spans="1:16" ht="23.25" customHeight="1">
      <c r="A25" s="210" t="s">
        <v>247</v>
      </c>
      <c r="B25" s="1">
        <v>9222740</v>
      </c>
      <c r="D25" s="19">
        <v>77521028</v>
      </c>
      <c r="F25" s="17">
        <v>-3254640</v>
      </c>
      <c r="H25" s="17">
        <v>0</v>
      </c>
    </row>
    <row r="26" spans="1:16" ht="23.25" customHeight="1">
      <c r="A26" s="210" t="s">
        <v>155</v>
      </c>
      <c r="B26" s="19">
        <v>4565509</v>
      </c>
      <c r="D26" s="1">
        <v>1387206</v>
      </c>
      <c r="F26" s="17">
        <v>0</v>
      </c>
      <c r="H26" s="17">
        <v>0</v>
      </c>
    </row>
    <row r="27" spans="1:16" ht="23.25" customHeight="1">
      <c r="A27" s="210" t="s">
        <v>253</v>
      </c>
      <c r="B27" s="14">
        <v>-89671</v>
      </c>
      <c r="D27" s="14">
        <v>-20357</v>
      </c>
      <c r="F27" s="17">
        <v>0</v>
      </c>
      <c r="H27" s="17">
        <v>0</v>
      </c>
    </row>
    <row r="28" spans="1:16" ht="23.25" customHeight="1">
      <c r="A28" s="210" t="s">
        <v>156</v>
      </c>
      <c r="B28" s="1">
        <v>11902999</v>
      </c>
      <c r="D28" s="19">
        <v>8187654</v>
      </c>
      <c r="F28" s="17">
        <v>4220107</v>
      </c>
      <c r="H28" s="19">
        <v>4121472</v>
      </c>
    </row>
    <row r="29" spans="1:16" ht="23.25" customHeight="1">
      <c r="A29" s="210" t="s">
        <v>157</v>
      </c>
      <c r="B29" s="19">
        <v>-18797</v>
      </c>
      <c r="D29" s="14">
        <v>-25940</v>
      </c>
      <c r="F29" s="42">
        <v>-18797</v>
      </c>
      <c r="H29" s="14">
        <v>-25940</v>
      </c>
    </row>
    <row r="30" spans="1:16" ht="23.25" customHeight="1">
      <c r="A30" s="213" t="s">
        <v>158</v>
      </c>
      <c r="B30" s="20">
        <v>-700085</v>
      </c>
      <c r="D30" s="20">
        <v>-1262203</v>
      </c>
      <c r="F30" s="64">
        <v>-15760385</v>
      </c>
      <c r="H30" s="20">
        <v>-3716326</v>
      </c>
      <c r="I30" s="214"/>
      <c r="J30" s="214"/>
    </row>
    <row r="31" spans="1:16" ht="23.25" customHeight="1">
      <c r="A31" s="210"/>
      <c r="B31" s="28">
        <f>SUM(B9:B30)</f>
        <v>351002764</v>
      </c>
      <c r="C31" s="1"/>
      <c r="D31" s="28">
        <f>SUM(D9:D30)</f>
        <v>339603863</v>
      </c>
      <c r="E31" s="1"/>
      <c r="F31" s="114">
        <f>SUM(F9:F30)</f>
        <v>327068019</v>
      </c>
      <c r="G31" s="1"/>
      <c r="H31" s="28">
        <f>SUM(H9:H30)</f>
        <v>318685606</v>
      </c>
      <c r="J31" s="147"/>
    </row>
    <row r="32" spans="1:16" ht="23.25" customHeight="1">
      <c r="A32" s="210"/>
      <c r="B32" s="13"/>
      <c r="C32" s="13"/>
      <c r="D32" s="13"/>
      <c r="E32" s="13"/>
      <c r="F32" s="112"/>
      <c r="G32" s="13"/>
      <c r="H32" s="13"/>
      <c r="J32" s="147"/>
    </row>
    <row r="33" spans="1:11" ht="23.25" customHeight="1">
      <c r="A33" s="211" t="s">
        <v>159</v>
      </c>
      <c r="B33" s="1"/>
      <c r="C33" s="1"/>
      <c r="D33" s="1"/>
      <c r="E33" s="1"/>
      <c r="G33" s="1"/>
    </row>
    <row r="34" spans="1:11" ht="23.25" customHeight="1">
      <c r="A34" s="210" t="s">
        <v>160</v>
      </c>
      <c r="B34" s="19">
        <v>234163593</v>
      </c>
      <c r="C34" s="164"/>
      <c r="D34" s="19">
        <v>-229173161</v>
      </c>
      <c r="E34" s="164"/>
      <c r="F34" s="17">
        <v>30356377</v>
      </c>
      <c r="G34" s="215"/>
      <c r="H34" s="19">
        <v>-172935721</v>
      </c>
      <c r="I34" s="16"/>
      <c r="J34" s="147"/>
    </row>
    <row r="35" spans="1:11" ht="21.5">
      <c r="A35" s="210" t="s">
        <v>13</v>
      </c>
      <c r="B35" s="19">
        <v>474248038</v>
      </c>
      <c r="C35" s="164"/>
      <c r="D35" s="1">
        <v>-59995200</v>
      </c>
      <c r="E35" s="164"/>
      <c r="F35" s="17">
        <v>408200142</v>
      </c>
      <c r="G35" s="215"/>
      <c r="H35" s="1">
        <v>-130838853</v>
      </c>
      <c r="I35" s="16"/>
      <c r="J35" s="147"/>
    </row>
    <row r="36" spans="1:11" ht="21.5">
      <c r="A36" s="210" t="s">
        <v>15</v>
      </c>
      <c r="B36" s="19">
        <v>-325140</v>
      </c>
      <c r="C36" s="164"/>
      <c r="D36" s="1">
        <v>1340410</v>
      </c>
      <c r="E36" s="164"/>
      <c r="F36" s="17">
        <v>-6196570</v>
      </c>
      <c r="G36" s="215"/>
      <c r="H36" s="1">
        <v>-712894</v>
      </c>
      <c r="I36" s="16"/>
    </row>
    <row r="37" spans="1:11" ht="23.25" customHeight="1">
      <c r="A37" s="210" t="s">
        <v>29</v>
      </c>
      <c r="B37" s="19">
        <v>-2579400</v>
      </c>
      <c r="C37" s="164"/>
      <c r="D37" s="1">
        <v>1179585</v>
      </c>
      <c r="E37" s="164"/>
      <c r="F37" s="17">
        <v>298692</v>
      </c>
      <c r="G37" s="215"/>
      <c r="H37" s="1">
        <v>-56789</v>
      </c>
      <c r="I37" s="21"/>
    </row>
    <row r="38" spans="1:11" ht="23.25" customHeight="1">
      <c r="A38" s="210" t="s">
        <v>161</v>
      </c>
      <c r="B38" s="19">
        <v>-71851685</v>
      </c>
      <c r="C38" s="164"/>
      <c r="D38" s="14">
        <v>-15570395</v>
      </c>
      <c r="E38" s="164"/>
      <c r="F38" s="17">
        <v>-11115531</v>
      </c>
      <c r="G38" s="215"/>
      <c r="H38" s="14">
        <v>21515779</v>
      </c>
      <c r="I38" s="16"/>
    </row>
    <row r="39" spans="1:11" ht="21.5">
      <c r="A39" s="210" t="s">
        <v>41</v>
      </c>
      <c r="B39" s="19">
        <v>3619212</v>
      </c>
      <c r="C39" s="164"/>
      <c r="D39" s="19">
        <v>22914970</v>
      </c>
      <c r="E39" s="164"/>
      <c r="F39" s="38">
        <v>5235435</v>
      </c>
      <c r="G39" s="215"/>
      <c r="H39" s="19">
        <v>11975545</v>
      </c>
      <c r="I39" s="16"/>
    </row>
    <row r="40" spans="1:11" ht="23.25" customHeight="1">
      <c r="A40" s="210" t="s">
        <v>43</v>
      </c>
      <c r="B40" s="19">
        <v>-770022</v>
      </c>
      <c r="C40" s="164"/>
      <c r="D40" s="1">
        <v>-1063280</v>
      </c>
      <c r="E40" s="164"/>
      <c r="F40" s="17">
        <v>-106089</v>
      </c>
      <c r="G40" s="215"/>
      <c r="H40" s="1">
        <v>50081</v>
      </c>
      <c r="I40" s="16"/>
    </row>
    <row r="41" spans="1:11" ht="23.25" customHeight="1">
      <c r="A41" s="210" t="s">
        <v>50</v>
      </c>
      <c r="B41" s="19">
        <v>-201153</v>
      </c>
      <c r="C41" s="164"/>
      <c r="D41" s="1">
        <v>-699147</v>
      </c>
      <c r="E41" s="164"/>
      <c r="F41" s="17">
        <v>0</v>
      </c>
      <c r="G41" s="215"/>
      <c r="H41" s="17">
        <v>0</v>
      </c>
      <c r="I41" s="16"/>
    </row>
    <row r="42" spans="1:11" ht="23.25" customHeight="1">
      <c r="A42" s="216" t="s">
        <v>230</v>
      </c>
      <c r="B42" s="20">
        <v>-6936608</v>
      </c>
      <c r="C42" s="164"/>
      <c r="D42" s="20">
        <v>-14891659</v>
      </c>
      <c r="E42" s="164"/>
      <c r="F42" s="64">
        <v>-2353067</v>
      </c>
      <c r="G42" s="215"/>
      <c r="H42" s="20">
        <v>-12737423</v>
      </c>
      <c r="I42" s="16"/>
    </row>
    <row r="43" spans="1:11" ht="23.25" customHeight="1">
      <c r="A43" s="210" t="s">
        <v>255</v>
      </c>
      <c r="B43" s="29">
        <f>SUM(B31:B42)</f>
        <v>980369599</v>
      </c>
      <c r="C43" s="164"/>
      <c r="D43" s="29">
        <f>SUM(D31:D42)</f>
        <v>43645986</v>
      </c>
      <c r="E43" s="164"/>
      <c r="F43" s="115">
        <f>SUM(F31:F42)</f>
        <v>751387408</v>
      </c>
      <c r="G43" s="137"/>
      <c r="H43" s="29">
        <f>SUM(H31:H42)</f>
        <v>34945331</v>
      </c>
      <c r="J43" s="147"/>
    </row>
    <row r="44" spans="1:11" ht="23.25" customHeight="1">
      <c r="A44" s="210" t="s">
        <v>162</v>
      </c>
      <c r="B44" s="22">
        <v>72029503</v>
      </c>
      <c r="C44" s="164"/>
      <c r="D44" s="1">
        <v>1096472</v>
      </c>
      <c r="E44" s="164"/>
      <c r="F44" s="17">
        <v>71787820</v>
      </c>
      <c r="G44" s="137"/>
      <c r="H44" s="17">
        <v>0</v>
      </c>
      <c r="J44" s="147"/>
    </row>
    <row r="45" spans="1:11" ht="23.25" customHeight="1">
      <c r="A45" s="210" t="s">
        <v>163</v>
      </c>
      <c r="B45" s="17">
        <v>-13196454</v>
      </c>
      <c r="C45" s="164"/>
      <c r="D45" s="22">
        <v>-22921098</v>
      </c>
      <c r="E45" s="164"/>
      <c r="F45" s="116">
        <v>-17100104</v>
      </c>
      <c r="G45" s="137"/>
      <c r="H45" s="22">
        <v>-24153415</v>
      </c>
      <c r="J45" s="147"/>
      <c r="K45" s="147"/>
    </row>
    <row r="46" spans="1:11" ht="23.25" customHeight="1">
      <c r="A46" s="144" t="s">
        <v>254</v>
      </c>
      <c r="B46" s="30">
        <f>SUM(B43:B45)</f>
        <v>1039202648</v>
      </c>
      <c r="C46" s="23"/>
      <c r="D46" s="30">
        <f>SUM(D43:D45)</f>
        <v>21821360</v>
      </c>
      <c r="E46" s="217"/>
      <c r="F46" s="117">
        <f>SUM(F43:F45)</f>
        <v>806075124</v>
      </c>
      <c r="G46" s="23"/>
      <c r="H46" s="30">
        <f>SUM(H43:H45)</f>
        <v>10791916</v>
      </c>
    </row>
    <row r="47" spans="1:11" ht="5.9" customHeight="1">
      <c r="B47" s="147"/>
      <c r="C47" s="138"/>
      <c r="D47" s="138"/>
      <c r="E47" s="138"/>
      <c r="F47" s="154"/>
      <c r="G47" s="138"/>
      <c r="H47" s="138"/>
    </row>
    <row r="48" spans="1:11" ht="23.25" customHeight="1">
      <c r="A48" s="165" t="s">
        <v>164</v>
      </c>
      <c r="F48" s="42"/>
      <c r="H48" s="14"/>
    </row>
    <row r="49" spans="1:10" ht="24" customHeight="1">
      <c r="A49" s="135" t="s">
        <v>246</v>
      </c>
      <c r="B49" s="17">
        <v>0</v>
      </c>
      <c r="D49" s="17">
        <v>0</v>
      </c>
      <c r="F49" s="18">
        <v>7629809</v>
      </c>
      <c r="G49" s="1"/>
      <c r="H49" s="17">
        <v>-7629809</v>
      </c>
    </row>
    <row r="50" spans="1:10" ht="24" customHeight="1">
      <c r="A50" s="135" t="s">
        <v>256</v>
      </c>
      <c r="B50" s="14">
        <v>70000</v>
      </c>
      <c r="D50" s="14">
        <v>5480000</v>
      </c>
      <c r="F50" s="18">
        <v>70000</v>
      </c>
      <c r="G50" s="1"/>
      <c r="H50" s="14">
        <v>5480000</v>
      </c>
    </row>
    <row r="51" spans="1:10" ht="24" customHeight="1">
      <c r="A51" s="135" t="s">
        <v>222</v>
      </c>
      <c r="B51" s="18">
        <v>0</v>
      </c>
      <c r="D51" s="18">
        <v>0</v>
      </c>
      <c r="F51" s="218">
        <v>-121901580</v>
      </c>
      <c r="G51" s="1"/>
      <c r="H51" s="18">
        <v>-206516970</v>
      </c>
    </row>
    <row r="52" spans="1:10" ht="24" customHeight="1">
      <c r="A52" s="135" t="s">
        <v>243</v>
      </c>
      <c r="B52" s="17">
        <v>-437500</v>
      </c>
      <c r="D52" s="18">
        <v>0</v>
      </c>
      <c r="F52" s="218">
        <v>-437500</v>
      </c>
      <c r="G52" s="1"/>
      <c r="H52" s="18">
        <v>0</v>
      </c>
    </row>
    <row r="53" spans="1:10" ht="24" customHeight="1">
      <c r="A53" s="135" t="s">
        <v>165</v>
      </c>
      <c r="B53" s="18">
        <v>0</v>
      </c>
      <c r="D53" s="17">
        <v>-590233</v>
      </c>
      <c r="F53" s="42">
        <v>0</v>
      </c>
      <c r="G53" s="1"/>
      <c r="H53" s="14">
        <v>-590233</v>
      </c>
    </row>
    <row r="54" spans="1:10" ht="24" customHeight="1">
      <c r="A54" s="135" t="s">
        <v>166</v>
      </c>
      <c r="B54" s="14">
        <v>-63965</v>
      </c>
      <c r="D54" s="14">
        <v>-66703</v>
      </c>
      <c r="F54" s="42">
        <v>-63966</v>
      </c>
      <c r="G54" s="1"/>
      <c r="H54" s="14">
        <v>-66703</v>
      </c>
    </row>
    <row r="55" spans="1:10" ht="24" customHeight="1">
      <c r="A55" s="135" t="s">
        <v>167</v>
      </c>
      <c r="B55" s="18">
        <v>0</v>
      </c>
      <c r="D55" s="18">
        <v>0</v>
      </c>
      <c r="F55" s="42">
        <v>0</v>
      </c>
      <c r="G55" s="1"/>
      <c r="H55" s="14">
        <v>-342000000</v>
      </c>
    </row>
    <row r="56" spans="1:10" ht="23.25" customHeight="1">
      <c r="A56" s="135" t="s">
        <v>168</v>
      </c>
      <c r="B56" s="14">
        <v>-63268625</v>
      </c>
      <c r="D56" s="14">
        <v>-99924842</v>
      </c>
      <c r="F56" s="17">
        <v>-29215428</v>
      </c>
      <c r="H56" s="14">
        <v>-50542558</v>
      </c>
      <c r="J56" s="147"/>
    </row>
    <row r="57" spans="1:10" ht="23.25" customHeight="1">
      <c r="A57" s="135" t="s">
        <v>169</v>
      </c>
      <c r="B57" s="14">
        <v>-5139482</v>
      </c>
      <c r="D57" s="14">
        <v>-14500</v>
      </c>
      <c r="F57" s="17">
        <v>-5098082</v>
      </c>
      <c r="H57" s="18">
        <v>0</v>
      </c>
      <c r="J57" s="142"/>
    </row>
    <row r="58" spans="1:10" ht="23.25" customHeight="1">
      <c r="A58" s="135" t="s">
        <v>170</v>
      </c>
      <c r="B58" s="14">
        <v>2017038</v>
      </c>
      <c r="D58" s="14">
        <v>1724007</v>
      </c>
      <c r="F58" s="42">
        <v>0</v>
      </c>
      <c r="G58" s="1"/>
      <c r="H58" s="14">
        <v>514018</v>
      </c>
      <c r="J58" s="147"/>
    </row>
    <row r="59" spans="1:10" ht="24" customHeight="1">
      <c r="A59" s="135" t="s">
        <v>171</v>
      </c>
      <c r="B59" s="18">
        <v>0</v>
      </c>
      <c r="D59" s="14">
        <v>-305802</v>
      </c>
      <c r="F59" s="17">
        <v>0</v>
      </c>
      <c r="G59" s="1"/>
      <c r="H59" s="17">
        <v>0</v>
      </c>
    </row>
    <row r="60" spans="1:10" ht="24" customHeight="1">
      <c r="A60" s="135" t="s">
        <v>157</v>
      </c>
      <c r="B60" s="14">
        <v>18797</v>
      </c>
      <c r="D60" s="14">
        <v>25940</v>
      </c>
      <c r="F60" s="42">
        <v>18797</v>
      </c>
      <c r="G60" s="1"/>
      <c r="H60" s="14">
        <v>25940</v>
      </c>
    </row>
    <row r="61" spans="1:10" ht="24" customHeight="1">
      <c r="A61" s="135" t="s">
        <v>158</v>
      </c>
      <c r="B61" s="14">
        <v>593099</v>
      </c>
      <c r="D61" s="14">
        <v>1262203</v>
      </c>
      <c r="F61" s="42">
        <v>228572</v>
      </c>
      <c r="G61" s="1"/>
      <c r="H61" s="14">
        <v>885099</v>
      </c>
      <c r="J61" s="147"/>
    </row>
    <row r="62" spans="1:10" ht="24" customHeight="1">
      <c r="A62" s="144" t="s">
        <v>172</v>
      </c>
      <c r="B62" s="31">
        <f>SUM(B49:B61)</f>
        <v>-66210638</v>
      </c>
      <c r="C62" s="24"/>
      <c r="D62" s="31">
        <f>SUM(D49:D61)</f>
        <v>-92409930</v>
      </c>
      <c r="E62" s="12"/>
      <c r="F62" s="59">
        <f>SUM(F49:F61)</f>
        <v>-148769378</v>
      </c>
      <c r="G62" s="12"/>
      <c r="H62" s="31">
        <f>SUM(H49:H61)</f>
        <v>-600441216</v>
      </c>
      <c r="J62" s="147"/>
    </row>
    <row r="63" spans="1:10" ht="24" customHeight="1">
      <c r="C63" s="1"/>
      <c r="F63" s="42"/>
      <c r="H63" s="14"/>
    </row>
    <row r="64" spans="1:10" ht="24" customHeight="1">
      <c r="A64" s="165" t="s">
        <v>173</v>
      </c>
      <c r="F64" s="42"/>
      <c r="H64" s="14"/>
      <c r="I64" s="152"/>
    </row>
    <row r="65" spans="1:10" s="152" customFormat="1" ht="23.25" customHeight="1">
      <c r="A65" s="135" t="s">
        <v>174</v>
      </c>
      <c r="B65" s="19"/>
      <c r="C65" s="14"/>
      <c r="D65" s="14"/>
      <c r="E65" s="14"/>
      <c r="F65" s="38"/>
      <c r="G65" s="14"/>
      <c r="H65" s="19"/>
      <c r="I65" s="138"/>
    </row>
    <row r="66" spans="1:10" ht="23.25" customHeight="1">
      <c r="A66" s="135" t="s">
        <v>250</v>
      </c>
      <c r="B66" s="19">
        <v>-503452313</v>
      </c>
      <c r="D66" s="19">
        <v>348683561</v>
      </c>
      <c r="F66" s="38">
        <v>-485726313</v>
      </c>
      <c r="H66" s="19">
        <v>350106561</v>
      </c>
    </row>
    <row r="67" spans="1:10" ht="23.25" customHeight="1">
      <c r="A67" s="135" t="s">
        <v>175</v>
      </c>
      <c r="B67" s="19">
        <v>-38512529</v>
      </c>
      <c r="D67" s="1">
        <v>-29354742</v>
      </c>
      <c r="F67" s="17">
        <v>-24947552</v>
      </c>
      <c r="H67" s="1">
        <v>-21883966</v>
      </c>
    </row>
    <row r="68" spans="1:10" ht="23.25" customHeight="1">
      <c r="A68" s="135" t="s">
        <v>202</v>
      </c>
      <c r="B68" s="19">
        <v>-345216911</v>
      </c>
      <c r="D68" s="19">
        <v>-647919085</v>
      </c>
      <c r="F68" s="38">
        <v>-100000000</v>
      </c>
      <c r="H68" s="19">
        <v>-172339750</v>
      </c>
    </row>
    <row r="69" spans="1:10" ht="23.25" customHeight="1">
      <c r="A69" s="135" t="s">
        <v>205</v>
      </c>
      <c r="B69" s="18">
        <v>0</v>
      </c>
      <c r="D69" s="17">
        <v>960</v>
      </c>
      <c r="F69" s="38">
        <v>0</v>
      </c>
      <c r="H69" s="17">
        <v>960</v>
      </c>
    </row>
    <row r="70" spans="1:10" ht="23.25" customHeight="1">
      <c r="A70" s="135" t="s">
        <v>176</v>
      </c>
      <c r="B70" s="19">
        <v>14197814</v>
      </c>
      <c r="D70" s="17">
        <v>47501641</v>
      </c>
      <c r="F70" s="38">
        <v>14197814</v>
      </c>
      <c r="H70" s="17">
        <v>39856489</v>
      </c>
    </row>
    <row r="71" spans="1:10" ht="23.25" customHeight="1">
      <c r="A71" s="135" t="s">
        <v>203</v>
      </c>
      <c r="B71" s="18">
        <v>0</v>
      </c>
      <c r="D71" s="17">
        <v>539629809</v>
      </c>
      <c r="F71" s="38">
        <v>0</v>
      </c>
      <c r="H71" s="17">
        <v>539629809</v>
      </c>
    </row>
    <row r="72" spans="1:10" ht="23.25" customHeight="1">
      <c r="A72" s="135" t="s">
        <v>244</v>
      </c>
      <c r="B72" s="19">
        <v>101652792</v>
      </c>
      <c r="D72" s="18">
        <v>0</v>
      </c>
      <c r="F72" s="17">
        <v>101652792</v>
      </c>
      <c r="H72" s="17">
        <v>0</v>
      </c>
    </row>
    <row r="73" spans="1:10" ht="23.25" customHeight="1">
      <c r="A73" s="135" t="s">
        <v>177</v>
      </c>
      <c r="B73" s="19">
        <v>-193410220</v>
      </c>
      <c r="D73" s="19">
        <v>-233359105</v>
      </c>
      <c r="F73" s="38">
        <v>-177560365</v>
      </c>
      <c r="H73" s="19">
        <v>-180844573</v>
      </c>
    </row>
    <row r="74" spans="1:10" ht="23.25" customHeight="1">
      <c r="A74" s="135" t="s">
        <v>178</v>
      </c>
      <c r="B74" s="19">
        <v>-3790070</v>
      </c>
      <c r="D74" s="19">
        <v>-12522409</v>
      </c>
      <c r="F74" s="38">
        <v>-1249759</v>
      </c>
      <c r="H74" s="19">
        <v>-1373616</v>
      </c>
    </row>
    <row r="75" spans="1:10" ht="23.25" customHeight="1">
      <c r="A75" s="144" t="s">
        <v>251</v>
      </c>
      <c r="B75" s="31">
        <f>SUM(B65:B74)</f>
        <v>-968531437</v>
      </c>
      <c r="C75" s="12"/>
      <c r="D75" s="31">
        <f>SUM(D65:D74)</f>
        <v>12660630</v>
      </c>
      <c r="E75" s="12"/>
      <c r="F75" s="59">
        <f>SUM(F65:F74)</f>
        <v>-673633383</v>
      </c>
      <c r="G75" s="12"/>
      <c r="H75" s="31">
        <f>SUM(H65:H74)</f>
        <v>553151914</v>
      </c>
      <c r="J75" s="147"/>
    </row>
    <row r="76" spans="1:10" ht="23.25" customHeight="1">
      <c r="A76" s="135" t="s">
        <v>252</v>
      </c>
      <c r="B76" s="25"/>
      <c r="D76" s="25"/>
      <c r="F76" s="118"/>
      <c r="H76" s="25"/>
    </row>
    <row r="77" spans="1:10" ht="23.25" customHeight="1">
      <c r="A77" s="135" t="s">
        <v>179</v>
      </c>
      <c r="B77" s="28">
        <f>B75+B62+B46</f>
        <v>4460573</v>
      </c>
      <c r="C77" s="1"/>
      <c r="D77" s="28">
        <f>D75+D62+D46</f>
        <v>-57927940</v>
      </c>
      <c r="E77" s="1"/>
      <c r="F77" s="114">
        <f>F75+F62+F46</f>
        <v>-16327637</v>
      </c>
      <c r="G77" s="1"/>
      <c r="H77" s="28">
        <f>H75+H62+H46</f>
        <v>-36497386</v>
      </c>
      <c r="I77" s="152"/>
      <c r="J77" s="14"/>
    </row>
    <row r="78" spans="1:10" s="152" customFormat="1" ht="23.25" customHeight="1">
      <c r="A78" s="135" t="s">
        <v>180</v>
      </c>
      <c r="B78" s="28">
        <f>'SI 10'!C30</f>
        <v>1546914</v>
      </c>
      <c r="C78" s="14"/>
      <c r="D78" s="28">
        <f>'SI 10'!E30</f>
        <v>-1442433</v>
      </c>
      <c r="E78" s="14"/>
      <c r="F78" s="17">
        <v>0</v>
      </c>
      <c r="G78" s="14"/>
      <c r="H78" s="17">
        <v>0</v>
      </c>
    </row>
    <row r="79" spans="1:10" s="152" customFormat="1" ht="23.25" customHeight="1">
      <c r="A79" s="144" t="s">
        <v>252</v>
      </c>
      <c r="B79" s="219">
        <f>SUM(B77:B78)</f>
        <v>6007487</v>
      </c>
      <c r="C79" s="12"/>
      <c r="D79" s="219">
        <f>SUM(D77:D78)</f>
        <v>-59370373</v>
      </c>
      <c r="E79" s="12"/>
      <c r="F79" s="220">
        <f>SUM(F77:F78)</f>
        <v>-16327637</v>
      </c>
      <c r="G79" s="12"/>
      <c r="H79" s="219">
        <f>SUM(H77:H78)</f>
        <v>-36497386</v>
      </c>
    </row>
    <row r="80" spans="1:10" s="152" customFormat="1" ht="23.25" customHeight="1">
      <c r="A80" s="135" t="s">
        <v>181</v>
      </c>
      <c r="B80" s="221">
        <f>'SFP 8-9'!F9</f>
        <v>151510795</v>
      </c>
      <c r="C80" s="14"/>
      <c r="D80" s="137">
        <v>210881168</v>
      </c>
      <c r="E80" s="14"/>
      <c r="F80" s="222">
        <f>'SFP 8-9'!J9</f>
        <v>27920312</v>
      </c>
      <c r="G80" s="14"/>
      <c r="H80" s="137">
        <v>64417698</v>
      </c>
      <c r="I80" s="138"/>
    </row>
    <row r="81" spans="1:14" ht="23.25" customHeight="1" thickBot="1">
      <c r="A81" s="144" t="s">
        <v>182</v>
      </c>
      <c r="B81" s="32">
        <f>SUM(B79:B80)</f>
        <v>157518282</v>
      </c>
      <c r="C81" s="12"/>
      <c r="D81" s="32">
        <f>SUM(D79:D80)</f>
        <v>151510795</v>
      </c>
      <c r="E81" s="12"/>
      <c r="F81" s="55">
        <f>SUM(F79:F80)</f>
        <v>11592675</v>
      </c>
      <c r="G81" s="12"/>
      <c r="H81" s="32">
        <f>SUM(H79:H80)</f>
        <v>27920312</v>
      </c>
      <c r="J81" s="147"/>
      <c r="K81" s="16"/>
    </row>
    <row r="82" spans="1:14" ht="24.65" customHeight="1" thickTop="1">
      <c r="B82" s="137"/>
      <c r="D82" s="137"/>
      <c r="F82" s="223"/>
      <c r="J82" s="14"/>
      <c r="K82" s="224"/>
    </row>
    <row r="83" spans="1:14" ht="23.25" customHeight="1">
      <c r="A83" s="165" t="s">
        <v>183</v>
      </c>
      <c r="F83" s="42" t="s">
        <v>206</v>
      </c>
      <c r="H83" s="14"/>
      <c r="J83" s="147"/>
    </row>
    <row r="84" spans="1:14" ht="23.25" customHeight="1">
      <c r="A84" s="225" t="s">
        <v>184</v>
      </c>
      <c r="F84" s="42"/>
      <c r="H84" s="14"/>
    </row>
    <row r="85" spans="1:14" ht="23.25" customHeight="1">
      <c r="A85" s="226" t="s">
        <v>185</v>
      </c>
      <c r="B85" s="14">
        <v>7355154</v>
      </c>
      <c r="D85" s="14">
        <v>38409791</v>
      </c>
      <c r="F85" s="26">
        <v>0</v>
      </c>
      <c r="H85" s="26">
        <v>0</v>
      </c>
    </row>
    <row r="86" spans="1:14" ht="23.25" customHeight="1">
      <c r="A86" s="226" t="s">
        <v>186</v>
      </c>
      <c r="B86" s="14">
        <v>-1024626</v>
      </c>
      <c r="D86" s="14">
        <v>-2188580.11</v>
      </c>
      <c r="F86" s="26">
        <v>0</v>
      </c>
      <c r="H86" s="26">
        <v>0</v>
      </c>
      <c r="J86" s="147"/>
      <c r="L86" s="147"/>
    </row>
    <row r="87" spans="1:14" ht="23.25" customHeight="1">
      <c r="A87" s="227"/>
      <c r="F87" s="42"/>
      <c r="H87" s="14"/>
      <c r="L87" s="147"/>
    </row>
    <row r="88" spans="1:14" ht="23.25" customHeight="1">
      <c r="A88" s="228" t="s">
        <v>257</v>
      </c>
      <c r="L88" s="147"/>
    </row>
    <row r="89" spans="1:14" ht="23.25" customHeight="1">
      <c r="A89" s="228" t="s">
        <v>258</v>
      </c>
      <c r="B89" s="14">
        <v>73738033</v>
      </c>
      <c r="D89" s="14">
        <v>124706155</v>
      </c>
      <c r="F89" s="17">
        <v>35975910</v>
      </c>
      <c r="H89" s="1">
        <v>65449239</v>
      </c>
      <c r="L89" s="16"/>
      <c r="M89" s="147"/>
      <c r="N89" s="147"/>
    </row>
    <row r="90" spans="1:14" ht="22.4" customHeight="1">
      <c r="A90" s="228" t="s">
        <v>187</v>
      </c>
      <c r="B90" s="14">
        <v>2526983</v>
      </c>
      <c r="D90" s="14">
        <v>8069063</v>
      </c>
      <c r="F90" s="17">
        <v>48821</v>
      </c>
      <c r="H90" s="1">
        <v>67309</v>
      </c>
      <c r="L90" s="16"/>
    </row>
    <row r="91" spans="1:14" ht="23.25" customHeight="1">
      <c r="A91" s="228" t="s">
        <v>188</v>
      </c>
      <c r="B91" s="14">
        <f>-3661387-1</f>
        <v>-3661388</v>
      </c>
      <c r="D91" s="14">
        <v>-2526983</v>
      </c>
      <c r="F91" s="42">
        <v>-67853</v>
      </c>
      <c r="H91" s="14">
        <v>-48821</v>
      </c>
      <c r="L91" s="16"/>
    </row>
    <row r="92" spans="1:14" ht="23.25" customHeight="1">
      <c r="A92" s="228" t="s">
        <v>189</v>
      </c>
      <c r="B92" s="1">
        <v>-9335003</v>
      </c>
      <c r="C92" s="1"/>
      <c r="D92" s="1">
        <v>-30019983</v>
      </c>
      <c r="E92" s="1"/>
      <c r="F92" s="17">
        <v>-6741450</v>
      </c>
      <c r="G92" s="1"/>
      <c r="H92" s="1">
        <v>-14925169</v>
      </c>
    </row>
    <row r="93" spans="1:14" ht="23.25" customHeight="1">
      <c r="A93" s="228" t="s">
        <v>190</v>
      </c>
      <c r="B93" s="18">
        <v>0</v>
      </c>
      <c r="D93" s="1">
        <v>-303410</v>
      </c>
      <c r="F93" s="26">
        <v>0</v>
      </c>
      <c r="H93" s="26">
        <v>0</v>
      </c>
    </row>
    <row r="94" spans="1:14" ht="23.25" customHeight="1" thickBot="1">
      <c r="A94" s="229" t="s">
        <v>191</v>
      </c>
      <c r="B94" s="32">
        <f>SUM(B89:B93)</f>
        <v>63268625</v>
      </c>
      <c r="D94" s="32">
        <f>SUM(D89:D93)</f>
        <v>99924842</v>
      </c>
      <c r="F94" s="55">
        <f>SUM(F89:F93)</f>
        <v>29215428</v>
      </c>
      <c r="H94" s="32">
        <f>SUM(H89:H93)</f>
        <v>50542558</v>
      </c>
    </row>
    <row r="95" spans="1:14" ht="23.25" customHeight="1" thickTop="1"/>
    <row r="96" spans="1:14" ht="23.25" customHeight="1">
      <c r="B96" s="42"/>
      <c r="F96" s="42"/>
    </row>
    <row r="99" spans="6:6" ht="23.25" customHeight="1">
      <c r="F99" s="18"/>
    </row>
  </sheetData>
  <sheetProtection sheet="1" formatCells="0" formatColumns="0" formatRows="0" insertColumns="0" insertRows="0" insertHyperlinks="0" deleteColumns="0" deleteRows="0" sort="0" autoFilter="0" pivotTables="0"/>
  <mergeCells count="5">
    <mergeCell ref="B4:D4"/>
    <mergeCell ref="F4:H4"/>
    <mergeCell ref="B5:D5"/>
    <mergeCell ref="F5:H5"/>
    <mergeCell ref="B7:H7"/>
  </mergeCells>
  <pageMargins left="0.76" right="0.7" top="0.48" bottom="0.4" header="0.49" footer="0.2"/>
  <pageSetup paperSize="9" scale="76" firstPageNumber="15" orientation="portrait" useFirstPageNumber="1" r:id="rId1"/>
  <headerFooter>
    <oddFooter>&amp;L  หมายเหตุประกอบงบการเงินเป็นส่วนหนึ่งของงบการเงินนี้
&amp;C&amp;P</oddFooter>
  </headerFooter>
  <rowBreaks count="2" manualBreakCount="2">
    <brk id="32" max="16383" man="1"/>
    <brk id="63" max="7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260F59B3-92C6-41CF-A206-2A350477DA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772D63-D72F-46CC-A63C-A245D22B0E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5D85A7-4348-44AE-830F-9ECDAE0BA542}">
  <ds:schemaRefs>
    <ds:schemaRef ds:uri="4243d5be-521d-4052-81ca-f0f31ea6f2da"/>
    <ds:schemaRef ds:uri="05716746-add9-412a-97a9-1b5167d151a3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f6ba49b0-bcda-4796-8236-5b5cc1493ace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SFP 8-9</vt:lpstr>
      <vt:lpstr>SI 10</vt:lpstr>
      <vt:lpstr>SCE(Conso)  67_11</vt:lpstr>
      <vt:lpstr>SCE(Conso)  68_12</vt:lpstr>
      <vt:lpstr>SCE_13</vt:lpstr>
      <vt:lpstr>SCE_14</vt:lpstr>
      <vt:lpstr>SCF</vt:lpstr>
      <vt:lpstr>'SCE(Conso)  67_11'!Print_Area</vt:lpstr>
      <vt:lpstr>'SCE(Conso)  68_12'!Print_Area</vt:lpstr>
      <vt:lpstr>SCE_13!Print_Area</vt:lpstr>
      <vt:lpstr>SCE_14!Print_Area</vt:lpstr>
      <vt:lpstr>SCF!Print_Area</vt:lpstr>
      <vt:lpstr>'SFP 8-9'!Print_Area</vt:lpstr>
      <vt:lpstr>'SI 10'!Print_Area</vt:lpstr>
      <vt:lpstr>SCF!Print_Titles</vt:lpstr>
      <vt:lpstr>'SI 10'!Print_Titles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weerasak</cp:lastModifiedBy>
  <cp:revision/>
  <cp:lastPrinted>2026-02-13T04:24:10Z</cp:lastPrinted>
  <dcterms:created xsi:type="dcterms:W3CDTF">2001-07-26T07:12:28Z</dcterms:created>
  <dcterms:modified xsi:type="dcterms:W3CDTF">2026-02-26T21:15:46Z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