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3740"/>
  </bookViews>
  <sheets>
    <sheet name="SFP" sheetId="5" r:id="rId1"/>
    <sheet name="SI" sheetId="14" r:id="rId2"/>
    <sheet name="SCE(Conso)  64" sheetId="23" r:id="rId3"/>
    <sheet name="SCE(Conso)  65" sheetId="24" r:id="rId4"/>
    <sheet name="SCE  " sheetId="21" r:id="rId5"/>
    <sheet name="SCF" sheetId="25" r:id="rId6"/>
  </sheets>
  <definedNames>
    <definedName name="_xlnm.Print_Area" localSheetId="4">'SCE  '!$A$1:$N$51</definedName>
    <definedName name="_xlnm.Print_Area" localSheetId="2">'SCE(Conso)  64'!$A$1:$AE$36</definedName>
    <definedName name="_xlnm.Print_Area" localSheetId="3">'SCE(Conso)  65'!$A$1:$AA$37</definedName>
    <definedName name="_xlnm.Print_Area" localSheetId="5">SCF!$A$1:$H$102</definedName>
    <definedName name="_xlnm.Print_Area" localSheetId="0">SFP!$A$1:$J$84</definedName>
    <definedName name="_xlnm.Print_Area" localSheetId="1">SI!$A$1:$I$50</definedName>
    <definedName name="_xlnm.Print_Titles" localSheetId="5">SCF!$1:$7</definedName>
    <definedName name="_xlnm.Print_Titles" localSheetId="1">SI!$1:$6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25" l="1"/>
  <c r="D86" i="25" l="1"/>
  <c r="D88" i="25" s="1"/>
  <c r="D82" i="25"/>
  <c r="D65" i="25"/>
  <c r="B102" i="25" l="1"/>
  <c r="F102" i="25"/>
  <c r="F56" i="25" s="1"/>
  <c r="B27" i="25" l="1"/>
  <c r="B65" i="25" l="1"/>
  <c r="B87" i="25"/>
  <c r="C35" i="14" l="1"/>
  <c r="C33" i="14"/>
  <c r="N49" i="21" l="1"/>
  <c r="C28" i="24" l="1"/>
  <c r="E28" i="24"/>
  <c r="G28" i="24"/>
  <c r="I28" i="24"/>
  <c r="K28" i="24"/>
  <c r="M28" i="24"/>
  <c r="O28" i="24"/>
  <c r="Q28" i="24"/>
  <c r="S28" i="24"/>
  <c r="U27" i="24"/>
  <c r="W27" i="24" s="1"/>
  <c r="AA27" i="24" s="1"/>
  <c r="U36" i="24" l="1"/>
  <c r="U35" i="24"/>
  <c r="W35" i="24" s="1"/>
  <c r="AA35" i="24" s="1"/>
  <c r="M36" i="24"/>
  <c r="W36" i="24" s="1"/>
  <c r="AA36" i="24" s="1"/>
  <c r="Y31" i="24" l="1"/>
  <c r="C16" i="14" l="1"/>
  <c r="C10" i="14"/>
  <c r="C29" i="14"/>
  <c r="C18" i="14" l="1"/>
  <c r="C21" i="14" s="1"/>
  <c r="K33" i="24"/>
  <c r="I33" i="24"/>
  <c r="G33" i="24"/>
  <c r="E33" i="24"/>
  <c r="C33" i="24"/>
  <c r="S33" i="24"/>
  <c r="Q33" i="24"/>
  <c r="O33" i="24"/>
  <c r="Y33" i="24"/>
  <c r="C45" i="14" s="1"/>
  <c r="U32" i="24"/>
  <c r="U31" i="24"/>
  <c r="U26" i="24"/>
  <c r="U33" i="24" l="1"/>
  <c r="U28" i="24"/>
  <c r="W26" i="24"/>
  <c r="Y26" i="24" s="1"/>
  <c r="W32" i="24"/>
  <c r="AA32" i="24" s="1"/>
  <c r="W28" i="24" l="1"/>
  <c r="Y28" i="24"/>
  <c r="AA26" i="24"/>
  <c r="AA28" i="24" s="1"/>
  <c r="J50" i="21"/>
  <c r="I39" i="14" l="1"/>
  <c r="E39" i="14"/>
  <c r="B12" i="25" l="1"/>
  <c r="D12" i="25"/>
  <c r="H12" i="25"/>
  <c r="F12" i="25"/>
  <c r="B11" i="25"/>
  <c r="D11" i="25"/>
  <c r="H11" i="25"/>
  <c r="F11" i="25"/>
  <c r="D9" i="25"/>
  <c r="H9" i="25"/>
  <c r="N24" i="21"/>
  <c r="N23" i="21"/>
  <c r="N20" i="21"/>
  <c r="N16" i="21"/>
  <c r="N25" i="21"/>
  <c r="N21" i="21"/>
  <c r="N17" i="21"/>
  <c r="N12" i="21"/>
  <c r="U20" i="24"/>
  <c r="W20" i="24" s="1"/>
  <c r="AA20" i="24" s="1"/>
  <c r="U19" i="24"/>
  <c r="W19" i="24" s="1"/>
  <c r="AA19" i="24" s="1"/>
  <c r="C22" i="24"/>
  <c r="C37" i="24" s="1"/>
  <c r="E22" i="24"/>
  <c r="E37" i="24" s="1"/>
  <c r="G22" i="24"/>
  <c r="I22" i="24"/>
  <c r="K22" i="24"/>
  <c r="M22" i="24"/>
  <c r="O22" i="24"/>
  <c r="O37" i="24" s="1"/>
  <c r="Q22" i="24"/>
  <c r="Q37" i="24" s="1"/>
  <c r="S22" i="24"/>
  <c r="S37" i="24" s="1"/>
  <c r="Y22" i="24"/>
  <c r="AA14" i="24"/>
  <c r="AA22" i="24" l="1"/>
  <c r="D33" i="25"/>
  <c r="D45" i="25" s="1"/>
  <c r="D48" i="25" s="1"/>
  <c r="D71" i="5"/>
  <c r="K37" i="24"/>
  <c r="I37" i="24"/>
  <c r="Y37" i="24"/>
  <c r="G37" i="24"/>
  <c r="W22" i="24"/>
  <c r="U22" i="24"/>
  <c r="U37" i="24" s="1"/>
  <c r="D72" i="5" l="1"/>
  <c r="D80" i="5"/>
  <c r="D76" i="5"/>
  <c r="D78" i="5"/>
  <c r="D73" i="5"/>
  <c r="B82" i="25"/>
  <c r="F65" i="25"/>
  <c r="L25" i="21" l="1"/>
  <c r="H25" i="21"/>
  <c r="F25" i="21"/>
  <c r="D25" i="21"/>
  <c r="J25" i="21"/>
  <c r="N39" i="21"/>
  <c r="D54" i="5" l="1"/>
  <c r="D62" i="5"/>
  <c r="H62" i="5"/>
  <c r="D43" i="21"/>
  <c r="D51" i="21" s="1"/>
  <c r="F43" i="21"/>
  <c r="H43" i="21"/>
  <c r="L43" i="21"/>
  <c r="J43" i="21"/>
  <c r="D47" i="21"/>
  <c r="F47" i="21"/>
  <c r="H47" i="21"/>
  <c r="L47" i="21"/>
  <c r="N50" i="21"/>
  <c r="N42" i="21"/>
  <c r="G16" i="14"/>
  <c r="G10" i="14"/>
  <c r="C23" i="14"/>
  <c r="L51" i="21" l="1"/>
  <c r="H78" i="5" s="1"/>
  <c r="H51" i="21"/>
  <c r="H76" i="5" s="1"/>
  <c r="F51" i="21"/>
  <c r="C36" i="14"/>
  <c r="C46" i="14" s="1"/>
  <c r="C44" i="14" s="1"/>
  <c r="C41" i="14"/>
  <c r="D64" i="5"/>
  <c r="N43" i="21"/>
  <c r="G18" i="14"/>
  <c r="H54" i="5"/>
  <c r="H64" i="5" s="1"/>
  <c r="D33" i="5"/>
  <c r="F33" i="5"/>
  <c r="J33" i="5"/>
  <c r="H33" i="5"/>
  <c r="D16" i="5"/>
  <c r="F16" i="5"/>
  <c r="J16" i="5"/>
  <c r="J34" i="5" s="1"/>
  <c r="H16" i="5"/>
  <c r="O34" i="23"/>
  <c r="C39" i="14" l="1"/>
  <c r="B9" i="25"/>
  <c r="B33" i="25" s="1"/>
  <c r="G21" i="14"/>
  <c r="G23" i="14" s="1"/>
  <c r="F34" i="5"/>
  <c r="D34" i="5"/>
  <c r="H34" i="5"/>
  <c r="AC27" i="23"/>
  <c r="W27" i="23"/>
  <c r="B45" i="25" l="1"/>
  <c r="M31" i="24"/>
  <c r="M33" i="24" s="1"/>
  <c r="M37" i="24" s="1"/>
  <c r="W31" i="24"/>
  <c r="G36" i="14"/>
  <c r="G46" i="14" s="1"/>
  <c r="G44" i="14" s="1"/>
  <c r="G49" i="14" s="1"/>
  <c r="G41" i="14"/>
  <c r="J46" i="21"/>
  <c r="N46" i="21" s="1"/>
  <c r="K27" i="23"/>
  <c r="B48" i="25" l="1"/>
  <c r="D77" i="5"/>
  <c r="AA31" i="24"/>
  <c r="W33" i="24"/>
  <c r="W37" i="24" s="1"/>
  <c r="F9" i="25"/>
  <c r="F33" i="25" s="1"/>
  <c r="F45" i="25" s="1"/>
  <c r="F48" i="25" s="1"/>
  <c r="F84" i="25" s="1"/>
  <c r="F86" i="25" s="1"/>
  <c r="G39" i="14"/>
  <c r="J47" i="21"/>
  <c r="J51" i="21" s="1"/>
  <c r="W35" i="23"/>
  <c r="Y35" i="23" s="1"/>
  <c r="AA35" i="23" s="1"/>
  <c r="AE35" i="23" s="1"/>
  <c r="Y34" i="23"/>
  <c r="AA34" i="23" s="1"/>
  <c r="W32" i="23"/>
  <c r="S32" i="23"/>
  <c r="Q32" i="23"/>
  <c r="M32" i="23"/>
  <c r="G32" i="23"/>
  <c r="I32" i="23"/>
  <c r="E32" i="23"/>
  <c r="K32" i="23"/>
  <c r="C32" i="23"/>
  <c r="Y31" i="23"/>
  <c r="Y30" i="23"/>
  <c r="U27" i="23"/>
  <c r="S27" i="23"/>
  <c r="Q27" i="23"/>
  <c r="O27" i="23"/>
  <c r="M27" i="23"/>
  <c r="G27" i="23"/>
  <c r="I27" i="23"/>
  <c r="E27" i="23"/>
  <c r="C27" i="23"/>
  <c r="Y26" i="23"/>
  <c r="AC22" i="23"/>
  <c r="W22" i="23"/>
  <c r="U22" i="23"/>
  <c r="S22" i="23"/>
  <c r="Q22" i="23"/>
  <c r="O22" i="23"/>
  <c r="M22" i="23"/>
  <c r="G22" i="23"/>
  <c r="I22" i="23"/>
  <c r="E22" i="23"/>
  <c r="K22" i="23"/>
  <c r="C22" i="23"/>
  <c r="Y20" i="23"/>
  <c r="AA20" i="23" s="1"/>
  <c r="AE20" i="23" s="1"/>
  <c r="Y19" i="23"/>
  <c r="AA19" i="23" s="1"/>
  <c r="AE14" i="23"/>
  <c r="D79" i="5" l="1"/>
  <c r="D81" i="5" s="1"/>
  <c r="D83" i="5" s="1"/>
  <c r="B84" i="25"/>
  <c r="F88" i="25"/>
  <c r="AA33" i="24"/>
  <c r="AA37" i="24" s="1"/>
  <c r="H77" i="5"/>
  <c r="H79" i="5" s="1"/>
  <c r="H81" i="5" s="1"/>
  <c r="H83" i="5" s="1"/>
  <c r="N47" i="21"/>
  <c r="N51" i="21" s="1"/>
  <c r="E36" i="23"/>
  <c r="AA26" i="23"/>
  <c r="AE26" i="23" s="1"/>
  <c r="AE27" i="23" s="1"/>
  <c r="Y27" i="23"/>
  <c r="W36" i="23"/>
  <c r="C36" i="23"/>
  <c r="S36" i="23"/>
  <c r="M36" i="23"/>
  <c r="I36" i="23"/>
  <c r="G36" i="23"/>
  <c r="Q36" i="23"/>
  <c r="K36" i="23"/>
  <c r="U32" i="23"/>
  <c r="U36" i="23" s="1"/>
  <c r="AA22" i="23"/>
  <c r="AE19" i="23"/>
  <c r="AE22" i="23" s="1"/>
  <c r="AA31" i="23"/>
  <c r="AE31" i="23" s="1"/>
  <c r="Y32" i="23"/>
  <c r="Y22" i="23"/>
  <c r="AE34" i="23"/>
  <c r="B86" i="25" l="1"/>
  <c r="AA27" i="23"/>
  <c r="Y36" i="23"/>
  <c r="B88" i="25" l="1"/>
  <c r="AC32" i="23"/>
  <c r="AC36" i="23" s="1"/>
  <c r="O32" i="23" l="1"/>
  <c r="O36" i="23" s="1"/>
  <c r="AA30" i="23"/>
  <c r="AE30" i="23" l="1"/>
  <c r="AE32" i="23" s="1"/>
  <c r="AE36" i="23" s="1"/>
  <c r="AA32" i="23"/>
  <c r="AA36" i="23" s="1"/>
</calcChain>
</file>

<file path=xl/sharedStrings.xml><?xml version="1.0" encoding="utf-8"?>
<sst xmlns="http://schemas.openxmlformats.org/spreadsheetml/2006/main" count="452" uniqueCount="265">
  <si>
    <t>บริษัท ไทยรับเบอร์ลาเท็คซ์กรุ๊ป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</si>
  <si>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</si>
  <si>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</si>
  <si>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</si>
  <si>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</si>
  <si>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</si>
  <si>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</si>
  <si>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2565</t>
  </si>
  <si>
    <t>2564</t>
  </si>
  <si>
    <t>(บาท)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</si>
  <si>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</si>
  <si>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</si>
  <si>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</si>
  <si>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ลูกหนี้หมุนเวียนอื่น</t>
  </si>
  <si>
    <t>เงินให้กู้ยืมระยะสั้นแก่กิจการอื่น</t>
  </si>
  <si>
    <t>สินค้าคงเหลือ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</si>
  <si>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</si>
  <si>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</si>
  <si>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</si>
  <si>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</si>
  <si>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</si>
  <si>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เงินให้กู้ยืมระยะยาวแก่บริษัทย่อย</t>
  </si>
  <si>
    <t>เงินลงทุนในบริษัทร่วม</t>
  </si>
  <si>
    <t xml:space="preserve">เงินลงทุนในบริษัทย่อย </t>
  </si>
  <si>
    <t>เงินลงทุนในสินทรัพย์ทางการเงินไม่หมุนเวียน</t>
  </si>
  <si>
    <t>อสังหาริมทรัพย์เพื่อการลงทุน</t>
  </si>
  <si>
    <t xml:space="preserve">ที่ดิน อาคารและอุปกรณ์ </t>
  </si>
  <si>
    <t>สินทรัพย์ไม่มีตัวตนอื่นนอกจากค่าความนิยม</t>
  </si>
  <si>
    <t>สิทธิการใช้ประโยชน์ในที่ดิน</t>
  </si>
  <si>
    <t>ต้นทุนการพัฒนาสวน</t>
  </si>
  <si>
    <t>ภาษีเงินได้หัก ณ ที่จ่าย</t>
  </si>
  <si>
    <t>เงินจ่ายล่วงหน้าค่าสิทธิในการใช้ประโยชน์ในที่ดิน</t>
  </si>
  <si>
    <t>สินทรัพย์ภาษีเงินได้รอตัดบัญชี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</si>
  <si>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</si>
  <si>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</si>
  <si>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</si>
  <si>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</si>
  <si>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</si>
  <si>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</si>
  <si>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</t>
  </si>
  <si>
    <t>เจ้าหนี้หมุนเวียนอื่น</t>
  </si>
  <si>
    <t>เงินกู้ยืมระยะสั้นจากกิจการที่เกี่ยวข้องกัน</t>
  </si>
  <si>
    <t>4, 16</t>
  </si>
  <si>
    <t>เงินกู้ยืมระยะยาวจากสถาบันการเงินที่ถึงกำหนดชำระภายในหนึ่งปี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</si>
  <si>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</si>
  <si>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</si>
  <si>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ค่าใช้จ่ายค้างจ่าย</t>
  </si>
  <si>
    <t>เงินปันผลค้างจ่าย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</si>
  <si>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</si>
  <si>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</si>
  <si>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</si>
  <si>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</si>
  <si>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</si>
  <si>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</si>
  <si>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</si>
  <si>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</si>
  <si>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</si>
  <si>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</si>
  <si>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</si>
  <si>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</si>
  <si>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</si>
  <si>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</si>
  <si>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</si>
  <si>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</t>
  </si>
  <si>
    <t xml:space="preserve">   ส่วนเกินมูลค่าหุ้นสามัญ</t>
  </si>
  <si>
    <t>ส่วนเกินทุนจากการจ่ายโดยใช้หุ้นเป็นเกณฑ์</t>
  </si>
  <si>
    <t>ส่วนเกินทุนจากการปรับปรุงส่วนได้เสียในบริษัทย่อย</t>
  </si>
  <si>
    <t>กำไรสะสม</t>
  </si>
  <si>
    <t xml:space="preserve">   จัดสรรแล้ว </t>
  </si>
  <si>
    <t xml:space="preserve">      ทุนสำรองตามกฎหมาย</t>
  </si>
  <si>
    <t xml:space="preserve">   ยังไม่ได้จัดสรร 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</si>
  <si>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</si>
  <si>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</si>
  <si>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</si>
  <si>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</si>
  <si>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</si>
  <si>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</t>
  </si>
  <si>
    <t xml:space="preserve"> </t>
  </si>
  <si>
    <t>สำหรับปีสิ้นสุดวันที่ 31 ธันวาคม</t>
  </si>
  <si>
    <t>รายได้</t>
  </si>
  <si>
    <t>รายได้จากการขาย</t>
  </si>
  <si>
    <t>รายได้อื่น</t>
  </si>
  <si>
    <t>รวมรายได้</t>
  </si>
  <si>
    <t>ค่าใช้จ่าย</t>
  </si>
  <si>
    <t>ต้นทุนขาย</t>
  </si>
  <si>
    <t>ต้นทุนในการจัดจำหน่าย</t>
  </si>
  <si>
    <t>ค่าใช้จ่ายในการบริหาร</t>
  </si>
  <si>
    <t>รวมค่าใช้จ่าย</t>
  </si>
  <si>
    <t>กำไรจากกิจกรรมดำเนินงาน</t>
  </si>
  <si>
    <t>ต้นทุนทางการเงิน</t>
  </si>
  <si>
    <t>ส่วนแบ่งกำไร (ขาดทุน) ของบริษัทร่วมที่ใช้วิธีส่วนได้เสีย</t>
  </si>
  <si>
    <t>กำไรก่อนภาษีเงินได้</t>
  </si>
  <si>
    <t>ค่าใช้จ่ายภาษีเงินได้</t>
  </si>
  <si>
    <t>กำไรสำหรับปี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</si>
  <si>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</si>
  <si>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</si>
  <si>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</si>
  <si>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ส่วนแบ่งกำไรขาดทุนเบ็ดเสร็จอื่นของบริษัทร่วมตามวิธีส่วนได้เสีย</t>
  </si>
  <si>
    <t>รวมรายการที่อาจถูกจัดประเภทใหม่ไว้ในกำไรหรือขาดทุนในภายหลัง</t>
  </si>
  <si>
    <t>ส่วนเกินทุนของสินทรัพย์โอนไปอสังหาริมทรัพย์เพื่อการลงทุน</t>
  </si>
  <si>
    <t>ภาษีเงินได้ของรายการที่จะไม่ถูกจัดประเภทใหม่ไว้ในกำไรหรือขาดทุนในภายหลัง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</si>
  <si>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</si>
  <si>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กำไรเบ็ดเสร็จอื่นสำหรับปี-สุทธิจากภาษีเงินได้</t>
  </si>
  <si>
    <t>กำไรเบ็ดเสร็จรวมสำหรับปี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</si>
  <si>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</si>
  <si>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</si>
  <si>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</si>
  <si>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</si>
  <si>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</si>
  <si>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</si>
  <si>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กำไรต่อหุ้นขั้นพื้นฐาน</t>
  </si>
  <si>
    <t>กำไรต่อหุ้นขั้นพื้นฐาน (บาท)</t>
  </si>
  <si>
    <t>งบแสดงการเปลี่ยนแปลงส่วนของผู้ถือหุ้น</t>
  </si>
  <si>
    <t xml:space="preserve">งบการเงินรวม </t>
  </si>
  <si>
    <t>กำไร (ขาดทุน) สะสม</t>
  </si>
  <si>
    <t>ส่วนแบ่งกำไร</t>
  </si>
  <si>
    <t>(ขาดทุน)</t>
  </si>
  <si>
    <t>ส่วนเกินทุน</t>
  </si>
  <si>
    <t>การเปลี่ยนแปลง</t>
  </si>
  <si>
    <t>เบ็ดเสร็จอื่นใน</t>
  </si>
  <si>
    <t>ส่วนของ</t>
  </si>
  <si>
    <t>จากการเปลี่ยนแปลง</t>
  </si>
  <si>
    <t>ยังไม่ได้</t>
  </si>
  <si>
    <t>สำรอง</t>
  </si>
  <si>
    <t>สัดส่วน</t>
  </si>
  <si>
    <t>บริษัทร่วม</t>
  </si>
  <si>
    <t>รวมองค์ประกอบ</t>
  </si>
  <si>
    <t>รวมส่วนของ</t>
  </si>
  <si>
    <t>ส่วนได้เสีย</t>
  </si>
  <si>
    <t>ที่ออกและ</t>
  </si>
  <si>
    <t>เงินรับล่วงหน้า</t>
  </si>
  <si>
    <t>ส่วนเกิน</t>
  </si>
  <si>
    <t>จากการจ่าย</t>
  </si>
  <si>
    <t>ทุนสำรองตาม</t>
  </si>
  <si>
    <t>จัดสรร</t>
  </si>
  <si>
    <t>การแปลงค่า</t>
  </si>
  <si>
    <t>การถือหุ้น</t>
  </si>
  <si>
    <t>ที่ใช้วิธี</t>
  </si>
  <si>
    <t>การตีราคา</t>
  </si>
  <si>
    <t>อื่นของส่วนของ</t>
  </si>
  <si>
    <t>ผู้ถือหุ้น</t>
  </si>
  <si>
    <t>ที่ไม่มีอำนาจ</t>
  </si>
  <si>
    <t>ชำระแล้ว</t>
  </si>
  <si>
    <t>ค่าหุ้น</t>
  </si>
  <si>
    <t>มูลค่าหุ้น</t>
  </si>
  <si>
    <t>โดยใช้หุ้นเป็นเกณฑ์</t>
  </si>
  <si>
    <t>ในบริษัทย่อย</t>
  </si>
  <si>
    <t>กฎหมาย</t>
  </si>
  <si>
    <t>(ขาดทุนสะสม)</t>
  </si>
  <si>
    <t>งบการเงิน</t>
  </si>
  <si>
    <t>สินทรัพย์ใหม่</t>
  </si>
  <si>
    <t>ของบริษัทใหญ่</t>
  </si>
  <si>
    <t>ควบคุม</t>
  </si>
  <si>
    <t>สำหรับปีสิ้นสุดวันที่ 31 ธันวาคม 2564</t>
  </si>
  <si>
    <t>ยอดคงเหลือ ณ วันที่ 1 มกราคม 2564</t>
  </si>
  <si>
    <t>รายการกับผู้ถือหุ้นที่บันทึกโดยตรงเข้าส่วนของผู้ถือหุ้น</t>
  </si>
  <si>
    <t xml:space="preserve">    เงินทุนที่ได้รับจากผู้ถือหุ้นและการจัดสรรส่วนทุนให้</t>
  </si>
  <si>
    <t xml:space="preserve">         ผู้ถือหุ้นของบริษัทใหญ่</t>
  </si>
  <si>
    <t xml:space="preserve">    เพิ่มหุ้นสามัญ</t>
  </si>
  <si>
    <t xml:space="preserve">    เงินปันผลจ่ายในบริษัทย่อย</t>
  </si>
  <si>
    <t xml:space="preserve">    รวมเงินทุนที่ได้รับจากผู้ถือหุ้นและการจัดสรรส่วนทุนให้</t>
  </si>
  <si>
    <t xml:space="preserve">        ผู้ถือหุ้นของบริษัทใหญ่</t>
  </si>
  <si>
    <t xml:space="preserve">    การเปลี่ยนแปลงในส่วนได้เสียในบริษัทย่อย</t>
  </si>
  <si>
    <t xml:space="preserve">    การจำหน่ายส่วนได้เสียที่ไม่มีอำนาจควบคุม</t>
  </si>
  <si>
    <t xml:space="preserve">        โดยอำนาจควบคุมไม่เปลี่ยนแปลง</t>
  </si>
  <si>
    <t xml:space="preserve">    รวมการเปลี่ยนแปลงในส่วนได้เสียในบริษัทย่อย</t>
  </si>
  <si>
    <t>กำไรขาดทุนเบ็ดเสร็จสำหรับปี</t>
  </si>
  <si>
    <t xml:space="preserve">     กำไรหรือขาดทุน</t>
  </si>
  <si>
    <t xml:space="preserve">    กำไรขาดทุนเบ็ดเสร็จอื่น</t>
  </si>
  <si>
    <t>รวมกำไร (ขาดทุน) เบ็ดเสร็จสำหรับปี</t>
  </si>
  <si>
    <t>โอนไปสำรองตามกฎหมาย</t>
  </si>
  <si>
    <t>โอนไปกำไรสะสม</t>
  </si>
  <si>
    <t>ยอดคงเหลือ ณ วันที่ 31 ธันวาคม 2564</t>
  </si>
  <si>
    <t>สำหรับปีสิ้นสุดวันที่ 31 ธันวาคม 2565</t>
  </si>
  <si>
    <t>ยอดคงเหลือ ณ วันที่ 1 มกราคม 2565</t>
  </si>
  <si>
    <t xml:space="preserve">    เงินปันผลให้ผู้ถือหุ้นของบริษัท</t>
  </si>
  <si>
    <t xml:space="preserve">   การได้มาซึ่งส่วนได้เสียในบริษัทย่อย</t>
  </si>
  <si>
    <t xml:space="preserve">       โดยอำนาจควบคุมไม่เปลี่ยนแปลง</t>
  </si>
  <si>
    <t>ยอดคงเหลือ ณ วันที่ 31 ธันวาคม 2565</t>
  </si>
  <si>
    <t>องค์ประกอบอื่น</t>
  </si>
  <si>
    <t>ของส่วนของผู้ถือหุ้น</t>
  </si>
  <si>
    <t>เงินทุนที่ได้รับจากผู้ถือหุ้น</t>
  </si>
  <si>
    <t>รวมเงินทุนที่ได้รับจากผู้ถือหุ้น</t>
  </si>
  <si>
    <t xml:space="preserve">     กำไร</t>
  </si>
  <si>
    <t>รวมกำไรเบ็ดเสร็จสำหรับปี</t>
  </si>
  <si>
    <t xml:space="preserve">     เงินปันผลให้ผู้ถือหุ้นบริษัท</t>
  </si>
  <si>
    <t>รวมเงินทุนจากการจัดสรรส่วนทุนให้ผู้ถือหุ้น</t>
  </si>
  <si>
    <t>งบกระแสเงินสด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</si>
  <si>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</si>
  <si>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</si>
  <si>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ภาษีเงินได้</t>
  </si>
  <si>
    <t>ค่าเสื่อมราคาและค่าตัดจำหน่าย</t>
  </si>
  <si>
    <t>ค่าตัดจำหน่ายต้นทุนพัฒนาสวนยาง</t>
  </si>
  <si>
    <t>สิทธิการใช้ประโยชน์ในที่ดินตัดจ่าย</t>
  </si>
  <si>
    <t>ขาดทุนจากการตัดจำหน่ายเงินจ่ายล่วงหน้าค่าสิทธิการใช้ที่ดิน</t>
  </si>
  <si>
    <t>ผลขาดทุน (กลับรายการ) จากการด้อยค่าที่รับรู้ในกำไรหรือขาดทุน</t>
  </si>
  <si>
    <t>ขาดทุน (กลับรายการ) จากการปรับมูลค่าสินค้า</t>
  </si>
  <si>
    <t>(กำไร) ขาดทุนจากอัตราแลกเปลี่ยนที่ยังไม่เกิดขึ้น</t>
  </si>
  <si>
    <t>กำไรจากการจำหน่ายอสังหาริมทรัพย์เพื่อการลงทุน</t>
  </si>
  <si>
    <t>กำไรจากการปรับมูลค่ายุติธรรม</t>
  </si>
  <si>
    <t>ขาดทุน (กำไร) จากการจำหน่ายที่ดิน อาคารและอุปกรณ์</t>
  </si>
  <si>
    <t>ขาดทุนจากการตัดจำหน่ายที่ดิน อาคารและอุปกรณ์</t>
  </si>
  <si>
    <t>ขาดทุนจากการด้อยค่า ที่ดิน อาคารและอุปกรณ์</t>
  </si>
  <si>
    <t>กำไรจากการจำหน่ายสิทธิการใช้ประโยชน์ในที่ดิน</t>
  </si>
  <si>
    <t>ขาดทุนจากการตัดจำหน่ายต้นทุนการพัฒนาสวนยาง</t>
  </si>
  <si>
    <t>ส่วนแบ่ง (กำไร) ขาดทุนของบริษัทร่วมที่ใช้วิธีส่วนได้เสีย (สุทธิจากภาษี)</t>
  </si>
  <si>
    <t>ขาดทุนจากการตัดจำหน่ายเงินจ่ายล่วงหน้า</t>
  </si>
  <si>
    <t>ขาดทุนจากการตัดจำหน่ายภาษี</t>
  </si>
  <si>
    <t>ประมาณการหนี้สินผลประโยชน์พนักงาน</t>
  </si>
  <si>
    <t>เงินปันผลรับ</t>
  </si>
  <si>
    <t>ดอกเบี้ยรับ</t>
  </si>
  <si>
    <t>การเปลี่ยนแปลงในสินทรัพย์และหนี้สินดำเนินงาน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</si>
  <si>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</si>
  <si>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</si>
  <si>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เงินสดสุทธิได้มาจากกิจกรรมดำเนินงาน</t>
  </si>
  <si>
    <t>ภาษีเงินได้รับคืน</t>
  </si>
  <si>
    <t>ภาษีเงินได้จ่ายออก</t>
  </si>
  <si>
    <t>กระแสเงินสดสุทธิได้มาจากกิจกรรมดำเนินงาน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</si>
  <si>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</si>
  <si>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เงินสดจ่ายเพื่อซื้อส่วนได้เสียในบริษัทย่อย</t>
  </si>
  <si>
    <t>เงินสดจ่ายเพื่อซื้อเงินลงทุนของกิจการอื่น</t>
  </si>
  <si>
    <t>เงินสดรับคืนเงินลงทุนในบริษัทอื่น</t>
  </si>
  <si>
    <t>เงินฝากธนาคารที่มีภาระค้ำประกันเพิ่มขึ้น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</si>
  <si>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</si>
  <si>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เงินสดจ่ายเพื่อซื้อสินทรัพย์ไม่มีตัวตนอื่น</t>
  </si>
  <si>
    <t>เงินสดรับชำระคืนจากเงินให้กู้ยืมระยะสั้นแก่กิจการอื่น</t>
  </si>
  <si>
    <t>เงินสดรับจากการขายอสังหาริมทรัพย์เพื่อการลงทุน</t>
  </si>
  <si>
    <t>เงินสดรับจากการขายที่ดิน อาคาร และอุปกรณ์</t>
  </si>
  <si>
    <t>เงินสดรับจากการขายสิทธิการใช้ประโยชน์ในที่ดิน</t>
  </si>
  <si>
    <t>ต้นทุนการพัฒนาสวนยางเพิ่มขึ้น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</si>
  <si>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</si>
  <si>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</si>
  <si>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เงินสดรับจากการเปลี่ยนแปลงส่วนได้เสียในความเป็นเจ้าของในบริษัทย่อย</t>
  </si>
  <si>
    <t xml:space="preserve">   ที่ไม่ได้มีผลทำให้สูญเสียการควบคุม</t>
  </si>
  <si>
    <t>เงินสดรับจากการเพิ่มหุ้นทุน</t>
  </si>
  <si>
    <t>เงินเบิกเกินบัญชีธนาคารและเงินกู้ยืมระยะสั้นจาก</t>
  </si>
  <si>
    <t xml:space="preserve">   สถาบันการเงินลดลง</t>
  </si>
  <si>
    <t>เงินสดจ่ายชำระหนี้สินตามสัญญาเช่า</t>
  </si>
  <si>
    <t>เงินสดจ่ายเพื่อชำระเงินกู้ยืมระยะสั้นจากกิจการที่เกี่ยวข้องกัน</t>
  </si>
  <si>
    <t>เงิดสดจ่ายเพื่อชำระเงินกู้ยืมระยะยาวจากสถาบันการเงิน</t>
  </si>
  <si>
    <t>เงินสดรับจากสินทรัพย์ขายและเช่ากลับคืน</t>
  </si>
  <si>
    <t>เงิดสดรับจากเงินกู้ยืมระยะยาวจากสถาบันการเงิน</t>
  </si>
  <si>
    <t>เงินปันผลจ่ายให้ส่วนได้เสียที่ไม่มีอำนาจควบคุม</t>
  </si>
  <si>
    <t>เงินปันผลจ่ายให้ผู้ถือหุ้นของบริษัท</t>
  </si>
  <si>
    <t>ดอกเบี้ยจ่าย</t>
  </si>
  <si>
    <t>ต้นทุนทางการเงินอื่น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</si>
  <si>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</si>
  <si>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</si>
  <si>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 xml:space="preserve">   ก่อนผลกระทบของอัตราแลกเปลี่ยน</t>
  </si>
  <si>
    <t>ผลกระทบจากอัตราแลกเปลี่ยนที่มีต่อเงินสดและรายการเทียบเท่าเงินสด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</si>
  <si>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</si>
  <si>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</si>
  <si>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ข้อมูลเพิ่มเติมสำหรับงบกระแสเงินสด</t>
  </si>
  <si>
    <t>รายการที่ไม่ใช่เงินสด</t>
  </si>
  <si>
    <r>
      <rPr>
        <b/>
        <i/>
        <sz val="15"/>
        <rFont val="Angsana New"/>
        <family val="1"/>
      </rPr>
      <t xml:space="preserve"> </t>
    </r>
    <r>
      <rPr>
        <sz val="15"/>
        <rFont val="Angsana New"/>
        <family val="1"/>
      </rPr>
      <t xml:space="preserve"> การเพิ่มทุนในบริษัทย่อยจากการแปลงหนี้เป็นทุน</t>
    </r>
  </si>
  <si>
    <t xml:space="preserve">  สินทรัพย์ภายใต้หนี้สินตามสัญญาเช่าลดลงจากการยกเลิกสัญญา</t>
  </si>
  <si>
    <t xml:space="preserve">   ที่ดิน อาคารและอุปกรณ์ที่ซื้อระหว่างงวด มีรายละเอียดดังนี้</t>
  </si>
  <si>
    <t xml:space="preserve">   ยอดรวมที่ดิน อาคารและอุปกรณ์ที่ซื้อในระหว่างงวด</t>
  </si>
  <si>
    <r>
      <t xml:space="preserve">   </t>
    </r>
    <r>
      <rPr>
        <i/>
        <sz val="15"/>
        <rFont val="Angsana New"/>
        <family val="1"/>
      </rPr>
      <t>บวก</t>
    </r>
    <r>
      <rPr>
        <sz val="15"/>
        <rFont val="Angsana New"/>
        <family val="1"/>
      </rPr>
      <t xml:space="preserve"> จ่ายชำระเจ้าหนี้ค่าซื้อที่ดิน อาคารและอุปกรณ์</t>
    </r>
  </si>
  <si>
    <r>
      <t xml:space="preserve">   </t>
    </r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เจ้าหนี้ค่าซื้อที่ดิน อาคารและอุปกรณ์</t>
    </r>
  </si>
  <si>
    <r>
      <t xml:space="preserve">   </t>
    </r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สินทรัพย์ภายใต้หนี้สินตามสัญญาเช่าเพิ่มขึ้น</t>
    </r>
  </si>
  <si>
    <r>
      <t xml:space="preserve">   </t>
    </r>
    <r>
      <rPr>
        <i/>
        <sz val="15"/>
        <rFont val="Angsana New"/>
        <family val="1"/>
      </rPr>
      <t xml:space="preserve">หัก </t>
    </r>
    <r>
      <rPr>
        <sz val="15"/>
        <rFont val="Angsana New"/>
        <family val="1"/>
      </rPr>
      <t>ต้นทุนทางการเงินที่รวมในต้นทุนของสินทรัพย์ที่เข้าเงื่อนไข</t>
    </r>
  </si>
  <si>
    <r>
      <rPr>
        <i/>
        <sz val="15"/>
        <rFont val="Angsana New"/>
        <family val="1"/>
      </rPr>
      <t xml:space="preserve">   หัก </t>
    </r>
    <r>
      <rPr>
        <sz val="15"/>
        <rFont val="Angsana New"/>
        <family val="1"/>
      </rPr>
      <t>เงินสดจ่ายล่วงหน้าค่าซื้อที่ดิน อาคารและอุปกรณ์</t>
    </r>
  </si>
  <si>
    <t xml:space="preserve">   เงินสดจ่ายเพื่อซื้อที่ดิน อาคารและอุปกรณ์</t>
  </si>
  <si>
    <t>4, 6, 26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</si>
</sst>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0.00_)"/>
    <numFmt numFmtId="169" formatCode="_(* #,##0.000_);_(* \(#,##0.000\);_(* &quot;-&quot;_);_(@_)"/>
    <numFmt numFmtId="170" formatCode="#,##0.00;\(#,##0.00\);\-\ \ "/>
    <numFmt numFmtId="171" formatCode="_(* #,##0.00_);_(* \(#,##0.00\);_(* &quot;-&quot;_);_(@_)"/>
    <numFmt numFmtId="172" formatCode="_(* #,##0.000000_);_(* \(#,##0.000000\);_(* &quot;-&quot;_);_(@_)"/>
    <numFmt numFmtId="173" formatCode="_(* #,##0.0000_);_(* \(#,##0.0000\);_(* &quot;-&quot;??_);_(@_)"/>
    <numFmt numFmtId="174" formatCode="#,##0.00;\(#,##0.00\)"/>
  </numFmts>
  <fonts count="26" x14ac:knownFonts="1">
    <font>
      <sz val="15"/>
      <name val="Angsan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i/>
      <sz val="13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5"/>
      <name val="Angsana New"/>
      <family val="1"/>
    </font>
    <font>
      <sz val="10"/>
      <name val="Arial"/>
      <family val="2"/>
    </font>
    <font>
      <i/>
      <sz val="11"/>
      <name val="Times New Roman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1"/>
      <color theme="1"/>
      <name val="Tahoma"/>
      <family val="2"/>
      <charset val="222"/>
    </font>
    <font>
      <sz val="11"/>
      <color indexed="8"/>
      <name val="Tahoma"/>
      <family val="2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1">
    <xf numFmtId="0" fontId="0" fillId="0" borderId="0"/>
    <xf numFmtId="165" fontId="4" fillId="0" borderId="0" applyFont="0" applyFill="0" applyBorder="0" applyAlignment="0" applyProtection="0"/>
    <xf numFmtId="164" fontId="15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8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" fillId="0" borderId="0"/>
    <xf numFmtId="170" fontId="5" fillId="0" borderId="0" applyFont="0" applyFill="0" applyBorder="0" applyAlignment="0" applyProtection="0"/>
    <xf numFmtId="0" fontId="11" fillId="0" borderId="0"/>
    <xf numFmtId="165" fontId="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9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24" fillId="0" borderId="0"/>
    <xf numFmtId="43" fontId="25" fillId="0" borderId="0" applyFont="0" applyFill="0" applyBorder="0" applyAlignment="0" applyProtection="0"/>
  </cellStyleXfs>
  <cellXfs count="200">
    <xf numFmtId="0" fontId="0" fillId="0" borderId="0" xfId="0"/>
    <xf numFmtId="166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166" fontId="7" fillId="0" borderId="0" xfId="0" applyNumberFormat="1" applyFont="1" applyAlignment="1">
      <alignment horizontal="left" vertical="center"/>
    </xf>
    <xf numFmtId="166" fontId="8" fillId="0" borderId="0" xfId="0" applyNumberFormat="1" applyFont="1" applyAlignment="1">
      <alignment horizontal="left" vertical="center"/>
    </xf>
    <xf numFmtId="16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166" fontId="9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7" fillId="0" borderId="0" xfId="0" applyNumberFormat="1" applyFont="1" applyAlignment="1" applyProtection="1">
      <alignment horizontal="left" vertical="center"/>
      <protection locked="0"/>
    </xf>
    <xf numFmtId="166" fontId="11" fillId="0" borderId="0" xfId="0" applyNumberFormat="1" applyFont="1" applyAlignment="1">
      <alignment horizontal="left" vertical="center"/>
    </xf>
    <xf numFmtId="166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166" fontId="13" fillId="0" borderId="0" xfId="0" applyNumberFormat="1" applyFont="1" applyAlignment="1" applyProtection="1">
      <alignment horizontal="left" vertical="center"/>
      <protection locked="0"/>
    </xf>
    <xf numFmtId="0" fontId="12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166" fontId="11" fillId="0" borderId="0" xfId="0" applyNumberFormat="1" applyFont="1" applyAlignment="1" applyProtection="1">
      <alignment horizontal="left" vertical="center"/>
      <protection locked="0"/>
    </xf>
    <xf numFmtId="166" fontId="12" fillId="0" borderId="0" xfId="0" applyNumberFormat="1" applyFont="1" applyAlignment="1" applyProtection="1">
      <alignment horizontal="center" vertical="center"/>
      <protection locked="0"/>
    </xf>
    <xf numFmtId="166" fontId="13" fillId="0" borderId="0" xfId="0" applyNumberFormat="1" applyFont="1" applyAlignment="1">
      <alignment horizontal="left" vertical="center"/>
    </xf>
    <xf numFmtId="167" fontId="11" fillId="0" borderId="0" xfId="1" applyNumberFormat="1" applyFont="1" applyFill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166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left" vertical="center"/>
    </xf>
    <xf numFmtId="166" fontId="13" fillId="0" borderId="0" xfId="54" applyNumberFormat="1" applyFont="1" applyAlignment="1">
      <alignment vertical="center"/>
    </xf>
    <xf numFmtId="166" fontId="11" fillId="0" borderId="0" xfId="54" applyNumberFormat="1" applyFont="1" applyAlignment="1">
      <alignment vertical="center"/>
    </xf>
    <xf numFmtId="166" fontId="12" fillId="0" borderId="0" xfId="54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1" applyNumberFormat="1" applyFont="1" applyFill="1" applyBorder="1" applyAlignment="1" applyProtection="1">
      <alignment horizontal="right" vertical="center"/>
      <protection locked="0"/>
    </xf>
    <xf numFmtId="164" fontId="13" fillId="0" borderId="1" xfId="1" applyNumberFormat="1" applyFont="1" applyFill="1" applyBorder="1" applyAlignment="1">
      <alignment horizontal="right" vertical="center"/>
    </xf>
    <xf numFmtId="164" fontId="13" fillId="0" borderId="0" xfId="1" applyNumberFormat="1" applyFont="1" applyFill="1" applyAlignment="1">
      <alignment horizontal="right" vertical="center"/>
    </xf>
    <xf numFmtId="164" fontId="13" fillId="0" borderId="2" xfId="1" applyNumberFormat="1" applyFont="1" applyFill="1" applyBorder="1" applyAlignment="1">
      <alignment horizontal="right" vertical="center"/>
    </xf>
    <xf numFmtId="164" fontId="11" fillId="0" borderId="0" xfId="0" applyNumberFormat="1" applyFont="1" applyAlignment="1" applyProtection="1">
      <alignment vertical="center"/>
      <protection locked="0"/>
    </xf>
    <xf numFmtId="164" fontId="11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164" fontId="13" fillId="0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Alignment="1">
      <alignment horizontal="right" vertical="center"/>
    </xf>
    <xf numFmtId="164" fontId="8" fillId="0" borderId="0" xfId="54" applyNumberFormat="1" applyFont="1" applyAlignment="1">
      <alignment horizontal="right" vertical="center"/>
    </xf>
    <xf numFmtId="164" fontId="8" fillId="0" borderId="0" xfId="54" applyNumberFormat="1" applyFont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166" fontId="8" fillId="0" borderId="0" xfId="54" applyNumberFormat="1" applyFont="1" applyAlignment="1">
      <alignment vertical="center"/>
    </xf>
    <xf numFmtId="164" fontId="13" fillId="0" borderId="0" xfId="54" applyNumberFormat="1" applyFont="1" applyAlignment="1">
      <alignment horizontal="centerContinuous" vertical="center"/>
    </xf>
    <xf numFmtId="164" fontId="11" fillId="0" borderId="0" xfId="54" applyNumberFormat="1" applyFont="1" applyAlignment="1">
      <alignment vertical="center"/>
    </xf>
    <xf numFmtId="166" fontId="11" fillId="0" borderId="0" xfId="54" applyNumberFormat="1" applyFont="1" applyAlignment="1">
      <alignment horizontal="center" vertical="center"/>
    </xf>
    <xf numFmtId="164" fontId="11" fillId="0" borderId="0" xfId="54" applyNumberFormat="1" applyFont="1" applyAlignment="1">
      <alignment horizontal="center" vertical="center"/>
    </xf>
    <xf numFmtId="164" fontId="11" fillId="0" borderId="0" xfId="1" applyNumberFormat="1" applyFont="1" applyFill="1" applyBorder="1" applyAlignment="1">
      <alignment vertical="center"/>
    </xf>
    <xf numFmtId="164" fontId="11" fillId="0" borderId="0" xfId="54" applyNumberFormat="1" applyFont="1" applyAlignment="1">
      <alignment horizontal="right" vertical="center"/>
    </xf>
    <xf numFmtId="164" fontId="11" fillId="0" borderId="0" xfId="3" applyNumberFormat="1" applyFont="1" applyFill="1" applyAlignment="1">
      <alignment horizontal="right" vertical="center"/>
    </xf>
    <xf numFmtId="164" fontId="13" fillId="0" borderId="0" xfId="3" applyNumberFormat="1" applyFont="1" applyFill="1" applyAlignment="1">
      <alignment horizontal="right" vertical="center"/>
    </xf>
    <xf numFmtId="166" fontId="13" fillId="0" borderId="0" xfId="26" applyNumberFormat="1" applyFont="1" applyAlignment="1">
      <alignment horizontal="left" vertical="center"/>
    </xf>
    <xf numFmtId="166" fontId="11" fillId="0" borderId="0" xfId="26" applyNumberFormat="1" applyFont="1" applyAlignment="1">
      <alignment horizontal="left" vertical="center"/>
    </xf>
    <xf numFmtId="164" fontId="13" fillId="0" borderId="0" xfId="3" applyNumberFormat="1" applyFont="1" applyFill="1" applyBorder="1" applyAlignment="1">
      <alignment horizontal="right" vertical="center"/>
    </xf>
    <xf numFmtId="164" fontId="11" fillId="0" borderId="0" xfId="3" applyNumberFormat="1" applyFont="1" applyFill="1" applyBorder="1" applyAlignment="1">
      <alignment horizontal="right" vertical="center"/>
    </xf>
    <xf numFmtId="164" fontId="13" fillId="0" borderId="4" xfId="3" applyNumberFormat="1" applyFont="1" applyFill="1" applyBorder="1" applyAlignment="1">
      <alignment horizontal="right" vertical="center"/>
    </xf>
    <xf numFmtId="164" fontId="13" fillId="0" borderId="2" xfId="3" applyNumberFormat="1" applyFont="1" applyFill="1" applyBorder="1" applyAlignment="1">
      <alignment horizontal="right" vertical="center"/>
    </xf>
    <xf numFmtId="164" fontId="11" fillId="0" borderId="0" xfId="6" applyNumberFormat="1" applyFont="1" applyFill="1" applyAlignment="1">
      <alignment horizontal="right" vertical="center"/>
    </xf>
    <xf numFmtId="164" fontId="13" fillId="0" borderId="1" xfId="6" applyNumberFormat="1" applyFont="1" applyFill="1" applyBorder="1" applyAlignment="1">
      <alignment horizontal="right" vertical="center"/>
    </xf>
    <xf numFmtId="164" fontId="11" fillId="0" borderId="0" xfId="6" applyNumberFormat="1" applyFont="1" applyFill="1" applyBorder="1" applyAlignment="1">
      <alignment horizontal="right" vertical="center"/>
    </xf>
    <xf numFmtId="164" fontId="11" fillId="0" borderId="0" xfId="6" applyNumberFormat="1" applyFont="1" applyFill="1" applyAlignment="1">
      <alignment horizontal="center" vertical="center"/>
    </xf>
    <xf numFmtId="164" fontId="11" fillId="0" borderId="0" xfId="6" applyNumberFormat="1" applyFont="1" applyFill="1" applyBorder="1" applyAlignment="1">
      <alignment horizontal="center" vertical="center"/>
    </xf>
    <xf numFmtId="164" fontId="13" fillId="0" borderId="4" xfId="6" applyNumberFormat="1" applyFont="1" applyFill="1" applyBorder="1" applyAlignment="1">
      <alignment horizontal="right" vertical="center"/>
    </xf>
    <xf numFmtId="164" fontId="13" fillId="0" borderId="0" xfId="6" applyNumberFormat="1" applyFont="1" applyFill="1" applyBorder="1" applyAlignment="1">
      <alignment horizontal="right" vertical="center"/>
    </xf>
    <xf numFmtId="166" fontId="14" fillId="0" borderId="0" xfId="32" applyNumberFormat="1" applyFont="1" applyAlignment="1">
      <alignment horizontal="center" vertical="center"/>
    </xf>
    <xf numFmtId="0" fontId="12" fillId="0" borderId="0" xfId="32" applyFont="1" applyAlignment="1">
      <alignment horizontal="center" vertical="center"/>
    </xf>
    <xf numFmtId="0" fontId="11" fillId="0" borderId="0" xfId="32" applyFont="1" applyAlignment="1">
      <alignment vertical="center"/>
    </xf>
    <xf numFmtId="0" fontId="14" fillId="0" borderId="0" xfId="32" applyFont="1" applyAlignment="1">
      <alignment horizontal="center" vertical="center"/>
    </xf>
    <xf numFmtId="165" fontId="11" fillId="0" borderId="0" xfId="1" applyFont="1" applyFill="1" applyAlignment="1">
      <alignment vertical="center"/>
    </xf>
    <xf numFmtId="165" fontId="11" fillId="0" borderId="0" xfId="1" applyFont="1" applyFill="1" applyBorder="1" applyAlignment="1">
      <alignment horizontal="right" vertical="center"/>
    </xf>
    <xf numFmtId="164" fontId="13" fillId="0" borderId="0" xfId="6" applyNumberFormat="1" applyFont="1" applyFill="1" applyBorder="1" applyAlignment="1">
      <alignment vertical="center"/>
    </xf>
    <xf numFmtId="164" fontId="11" fillId="0" borderId="0" xfId="4" applyNumberFormat="1" applyFont="1" applyFill="1" applyAlignment="1">
      <alignment horizontal="right" vertical="center"/>
    </xf>
    <xf numFmtId="164" fontId="13" fillId="0" borderId="1" xfId="4" applyNumberFormat="1" applyFont="1" applyFill="1" applyBorder="1" applyAlignment="1">
      <alignment horizontal="right" vertical="center"/>
    </xf>
    <xf numFmtId="164" fontId="13" fillId="0" borderId="0" xfId="4" applyNumberFormat="1" applyFont="1" applyFill="1" applyAlignment="1">
      <alignment horizontal="right" vertical="center"/>
    </xf>
    <xf numFmtId="9" fontId="13" fillId="0" borderId="0" xfId="55" applyFont="1" applyFill="1" applyBorder="1" applyAlignment="1">
      <alignment horizontal="right" vertical="center"/>
    </xf>
    <xf numFmtId="164" fontId="13" fillId="0" borderId="4" xfId="1" applyNumberFormat="1" applyFont="1" applyFill="1" applyBorder="1" applyAlignment="1">
      <alignment horizontal="right" vertical="center"/>
    </xf>
    <xf numFmtId="164" fontId="13" fillId="0" borderId="1" xfId="6" applyNumberFormat="1" applyFont="1" applyFill="1" applyBorder="1" applyAlignment="1">
      <alignment horizontal="center" vertical="center"/>
    </xf>
    <xf numFmtId="164" fontId="13" fillId="0" borderId="0" xfId="6" applyNumberFormat="1" applyFont="1" applyFill="1" applyBorder="1" applyAlignment="1">
      <alignment horizontal="center" vertical="center"/>
    </xf>
    <xf numFmtId="165" fontId="11" fillId="0" borderId="2" xfId="1" applyFont="1" applyFill="1" applyBorder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169" fontId="11" fillId="0" borderId="0" xfId="0" applyNumberFormat="1" applyFont="1" applyAlignment="1">
      <alignment horizontal="right" vertical="center"/>
    </xf>
    <xf numFmtId="0" fontId="20" fillId="0" borderId="0" xfId="36" applyFont="1" applyAlignment="1">
      <alignment horizontal="center" vertical="center"/>
    </xf>
    <xf numFmtId="0" fontId="13" fillId="0" borderId="0" xfId="37" applyFont="1" applyAlignment="1">
      <alignment horizontal="left"/>
    </xf>
    <xf numFmtId="0" fontId="14" fillId="0" borderId="0" xfId="39" applyFont="1" applyAlignment="1">
      <alignment horizontal="left"/>
    </xf>
    <xf numFmtId="164" fontId="11" fillId="0" borderId="3" xfId="1" applyNumberFormat="1" applyFont="1" applyFill="1" applyBorder="1" applyAlignment="1">
      <alignment horizontal="right" vertical="center"/>
    </xf>
    <xf numFmtId="166" fontId="4" fillId="0" borderId="0" xfId="0" applyNumberFormat="1" applyFont="1" applyAlignment="1" applyProtection="1">
      <alignment horizontal="left" vertical="center"/>
      <protection locked="0"/>
    </xf>
    <xf numFmtId="166" fontId="21" fillId="0" borderId="0" xfId="0" applyNumberFormat="1" applyFont="1" applyAlignment="1" applyProtection="1">
      <alignment horizontal="center" vertical="center"/>
      <protection locked="0"/>
    </xf>
    <xf numFmtId="164" fontId="4" fillId="0" borderId="0" xfId="1" applyNumberFormat="1" applyFont="1" applyFill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166" fontId="22" fillId="0" borderId="0" xfId="0" applyNumberFormat="1" applyFont="1" applyAlignment="1" applyProtection="1">
      <alignment horizontal="left" vertical="center"/>
      <protection locked="0"/>
    </xf>
    <xf numFmtId="166" fontId="23" fillId="0" borderId="0" xfId="0" applyNumberFormat="1" applyFont="1" applyAlignment="1" applyProtection="1">
      <alignment horizontal="center" vertical="center"/>
      <protection locked="0"/>
    </xf>
    <xf numFmtId="164" fontId="22" fillId="0" borderId="1" xfId="1" applyNumberFormat="1" applyFont="1" applyFill="1" applyBorder="1" applyAlignment="1" applyProtection="1">
      <alignment horizontal="right" vertical="center"/>
      <protection locked="0"/>
    </xf>
    <xf numFmtId="164" fontId="22" fillId="0" borderId="0" xfId="1" applyNumberFormat="1" applyFont="1" applyFill="1" applyBorder="1" applyAlignment="1" applyProtection="1">
      <alignment horizontal="right" vertical="center"/>
      <protection locked="0"/>
    </xf>
    <xf numFmtId="164" fontId="4" fillId="0" borderId="0" xfId="1" applyNumberFormat="1" applyFont="1" applyFill="1" applyBorder="1" applyAlignment="1" applyProtection="1">
      <alignment horizontal="right" vertical="center"/>
      <protection locked="0"/>
    </xf>
    <xf numFmtId="166" fontId="23" fillId="0" borderId="0" xfId="0" applyNumberFormat="1" applyFont="1" applyAlignment="1" applyProtection="1">
      <alignment horizontal="left" vertical="center"/>
      <protection locked="0"/>
    </xf>
    <xf numFmtId="16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164" fontId="22" fillId="0" borderId="2" xfId="1" applyNumberFormat="1" applyFont="1" applyFill="1" applyBorder="1" applyAlignment="1" applyProtection="1">
      <alignment horizontal="right" vertical="center"/>
      <protection locked="0"/>
    </xf>
    <xf numFmtId="164" fontId="22" fillId="0" borderId="3" xfId="1" applyNumberFormat="1" applyFont="1" applyFill="1" applyBorder="1" applyAlignment="1" applyProtection="1">
      <alignment horizontal="right" vertical="center"/>
      <protection locked="0"/>
    </xf>
    <xf numFmtId="164" fontId="4" fillId="0" borderId="2" xfId="1" applyNumberFormat="1" applyFont="1" applyFill="1" applyBorder="1" applyAlignment="1" applyProtection="1">
      <alignment horizontal="right" vertical="center"/>
      <protection locked="0"/>
    </xf>
    <xf numFmtId="164" fontId="4" fillId="0" borderId="0" xfId="1" applyNumberFormat="1" applyFont="1" applyFill="1" applyBorder="1" applyAlignment="1" applyProtection="1">
      <alignment vertical="center"/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166" fontId="22" fillId="0" borderId="0" xfId="0" applyNumberFormat="1" applyFont="1" applyAlignment="1" applyProtection="1">
      <alignment vertical="center"/>
      <protection locked="0"/>
    </xf>
    <xf numFmtId="164" fontId="22" fillId="0" borderId="5" xfId="1" applyNumberFormat="1" applyFont="1" applyFill="1" applyBorder="1" applyAlignment="1" applyProtection="1">
      <alignment horizontal="right" vertical="center"/>
      <protection locked="0"/>
    </xf>
    <xf numFmtId="166" fontId="21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49" fontId="11" fillId="0" borderId="0" xfId="0" quotePrefix="1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66" fontId="14" fillId="0" borderId="0" xfId="26" applyNumberFormat="1" applyFont="1" applyAlignment="1">
      <alignment horizontal="left" vertical="center"/>
    </xf>
    <xf numFmtId="164" fontId="11" fillId="0" borderId="0" xfId="0" applyNumberFormat="1" applyFont="1" applyAlignment="1">
      <alignment wrapText="1"/>
    </xf>
    <xf numFmtId="164" fontId="10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left" vertical="center"/>
    </xf>
    <xf numFmtId="164" fontId="13" fillId="0" borderId="0" xfId="55" applyNumberFormat="1" applyFont="1" applyFill="1" applyBorder="1" applyAlignment="1">
      <alignment horizontal="right" vertical="center"/>
    </xf>
    <xf numFmtId="167" fontId="11" fillId="0" borderId="0" xfId="1" applyNumberFormat="1" applyFont="1" applyFill="1" applyBorder="1" applyAlignment="1" applyProtection="1">
      <alignment vertical="center"/>
      <protection locked="0"/>
    </xf>
    <xf numFmtId="167" fontId="13" fillId="0" borderId="0" xfId="1" applyNumberFormat="1" applyFont="1" applyFill="1" applyBorder="1" applyAlignment="1" applyProtection="1">
      <alignment vertical="center"/>
      <protection locked="0"/>
    </xf>
    <xf numFmtId="164" fontId="4" fillId="0" borderId="3" xfId="1" applyNumberFormat="1" applyFont="1" applyFill="1" applyBorder="1" applyAlignment="1" applyProtection="1">
      <alignment horizontal="right" vertical="center"/>
      <protection locked="0"/>
    </xf>
    <xf numFmtId="164" fontId="11" fillId="0" borderId="0" xfId="55" applyNumberFormat="1" applyFont="1" applyFill="1" applyBorder="1" applyAlignment="1">
      <alignment horizontal="right" vertical="center"/>
    </xf>
    <xf numFmtId="165" fontId="11" fillId="0" borderId="0" xfId="1" applyFont="1" applyFill="1" applyBorder="1" applyAlignment="1">
      <alignment vertical="center"/>
    </xf>
    <xf numFmtId="167" fontId="11" fillId="0" borderId="0" xfId="1" applyNumberFormat="1" applyFont="1" applyFill="1" applyBorder="1" applyAlignment="1">
      <alignment horizontal="right" vertical="center"/>
    </xf>
    <xf numFmtId="164" fontId="13" fillId="0" borderId="3" xfId="3" applyNumberFormat="1" applyFont="1" applyFill="1" applyBorder="1" applyAlignment="1">
      <alignment horizontal="right" vertical="center"/>
    </xf>
    <xf numFmtId="164" fontId="11" fillId="0" borderId="5" xfId="1" applyNumberFormat="1" applyFont="1" applyFill="1" applyBorder="1" applyAlignment="1">
      <alignment horizontal="right" vertical="center"/>
    </xf>
    <xf numFmtId="166" fontId="14" fillId="0" borderId="0" xfId="54" applyNumberFormat="1" applyFont="1" applyAlignment="1">
      <alignment vertical="center"/>
    </xf>
    <xf numFmtId="164" fontId="13" fillId="0" borderId="0" xfId="70" applyNumberFormat="1" applyFont="1" applyFill="1" applyBorder="1" applyAlignment="1">
      <alignment horizontal="right" vertical="center"/>
    </xf>
    <xf numFmtId="164" fontId="13" fillId="0" borderId="0" xfId="70" applyNumberFormat="1" applyFont="1" applyFill="1" applyAlignment="1">
      <alignment horizontal="right" vertical="center"/>
    </xf>
    <xf numFmtId="171" fontId="11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5" fontId="11" fillId="0" borderId="0" xfId="1" applyFont="1" applyFill="1" applyBorder="1" applyAlignment="1" applyProtection="1">
      <alignment vertical="center"/>
      <protection locked="0"/>
    </xf>
    <xf numFmtId="165" fontId="13" fillId="0" borderId="0" xfId="1" applyFont="1" applyFill="1" applyBorder="1" applyAlignment="1" applyProtection="1">
      <alignment vertical="center"/>
      <protection locked="0"/>
    </xf>
    <xf numFmtId="165" fontId="6" fillId="0" borderId="0" xfId="1" applyFont="1" applyFill="1" applyAlignment="1">
      <alignment vertical="center"/>
    </xf>
    <xf numFmtId="165" fontId="11" fillId="0" borderId="0" xfId="0" applyNumberFormat="1" applyFont="1" applyAlignment="1" applyProtection="1">
      <alignment vertical="center"/>
      <protection locked="0"/>
    </xf>
    <xf numFmtId="165" fontId="11" fillId="0" borderId="0" xfId="0" applyNumberFormat="1" applyFont="1" applyAlignment="1">
      <alignment vertical="center"/>
    </xf>
    <xf numFmtId="164" fontId="13" fillId="0" borderId="5" xfId="1" applyNumberFormat="1" applyFont="1" applyFill="1" applyBorder="1" applyAlignment="1">
      <alignment horizontal="right" vertical="center"/>
    </xf>
    <xf numFmtId="172" fontId="11" fillId="0" borderId="0" xfId="0" applyNumberFormat="1" applyFont="1" applyAlignment="1">
      <alignment vertical="center"/>
    </xf>
    <xf numFmtId="164" fontId="0" fillId="0" borderId="0" xfId="4" applyNumberFormat="1" applyFont="1" applyFill="1" applyAlignment="1">
      <alignment horizontal="right" vertical="center"/>
    </xf>
    <xf numFmtId="167" fontId="6" fillId="0" borderId="0" xfId="1" applyNumberFormat="1" applyFont="1" applyFill="1" applyAlignment="1">
      <alignment horizontal="right" vertical="center"/>
    </xf>
    <xf numFmtId="164" fontId="11" fillId="0" borderId="0" xfId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Alignment="1">
      <alignment horizontal="center" vertical="center"/>
    </xf>
    <xf numFmtId="164" fontId="13" fillId="0" borderId="1" xfId="3" applyNumberFormat="1" applyFont="1" applyFill="1" applyBorder="1" applyAlignment="1">
      <alignment horizontal="right" vertical="center"/>
    </xf>
    <xf numFmtId="164" fontId="11" fillId="0" borderId="0" xfId="1" applyNumberFormat="1" applyFont="1" applyFill="1" applyAlignment="1">
      <alignment horizontal="right" vertical="center"/>
    </xf>
    <xf numFmtId="164" fontId="11" fillId="0" borderId="0" xfId="62" applyNumberFormat="1" applyFont="1" applyFill="1" applyAlignment="1">
      <alignment horizontal="right" vertical="center"/>
    </xf>
    <xf numFmtId="169" fontId="11" fillId="0" borderId="0" xfId="1" applyNumberFormat="1" applyFont="1" applyFill="1" applyBorder="1" applyAlignment="1">
      <alignment horizontal="right" vertical="center"/>
    </xf>
    <xf numFmtId="165" fontId="13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66" fontId="14" fillId="0" borderId="0" xfId="54" applyNumberFormat="1" applyFont="1" applyAlignment="1">
      <alignment vertical="center" wrapText="1"/>
    </xf>
    <xf numFmtId="164" fontId="13" fillId="0" borderId="3" xfId="6" applyNumberFormat="1" applyFont="1" applyFill="1" applyBorder="1" applyAlignment="1">
      <alignment horizontal="right" vertical="center"/>
    </xf>
    <xf numFmtId="164" fontId="11" fillId="0" borderId="5" xfId="6" applyNumberFormat="1" applyFont="1" applyFill="1" applyBorder="1" applyAlignment="1">
      <alignment horizontal="right" vertical="center"/>
    </xf>
    <xf numFmtId="164" fontId="11" fillId="0" borderId="5" xfId="6" applyNumberFormat="1" applyFont="1" applyFill="1" applyBorder="1" applyAlignment="1">
      <alignment horizontal="center" vertical="center"/>
    </xf>
    <xf numFmtId="164" fontId="0" fillId="0" borderId="5" xfId="4" applyNumberFormat="1" applyFont="1" applyFill="1" applyBorder="1" applyAlignment="1">
      <alignment horizontal="right" vertical="center"/>
    </xf>
    <xf numFmtId="167" fontId="13" fillId="0" borderId="0" xfId="1" applyNumberFormat="1" applyFont="1" applyFill="1" applyBorder="1" applyAlignment="1">
      <alignment horizontal="right" vertical="center"/>
    </xf>
    <xf numFmtId="167" fontId="13" fillId="0" borderId="0" xfId="1" applyNumberFormat="1" applyFont="1" applyFill="1" applyBorder="1" applyAlignment="1">
      <alignment vertical="center"/>
    </xf>
    <xf numFmtId="167" fontId="13" fillId="0" borderId="0" xfId="1" applyNumberFormat="1" applyFont="1" applyFill="1" applyAlignment="1">
      <alignment horizontal="right" vertical="center"/>
    </xf>
    <xf numFmtId="167" fontId="11" fillId="0" borderId="0" xfId="1" applyNumberFormat="1" applyFont="1" applyFill="1" applyAlignment="1">
      <alignment horizontal="center" vertical="center"/>
    </xf>
    <xf numFmtId="167" fontId="11" fillId="0" borderId="0" xfId="1" applyNumberFormat="1" applyFont="1" applyFill="1" applyBorder="1" applyAlignment="1">
      <alignment horizontal="center" vertical="center"/>
    </xf>
    <xf numFmtId="167" fontId="11" fillId="0" borderId="0" xfId="1" applyNumberFormat="1" applyFont="1" applyFill="1" applyAlignment="1">
      <alignment horizontal="right" vertical="center"/>
    </xf>
    <xf numFmtId="167" fontId="13" fillId="0" borderId="1" xfId="1" applyNumberFormat="1" applyFont="1" applyFill="1" applyBorder="1" applyAlignment="1">
      <alignment horizontal="center" vertical="center"/>
    </xf>
    <xf numFmtId="167" fontId="13" fillId="0" borderId="0" xfId="1" applyNumberFormat="1" applyFont="1" applyFill="1" applyBorder="1" applyAlignment="1">
      <alignment horizontal="center" vertical="center"/>
    </xf>
    <xf numFmtId="167" fontId="11" fillId="0" borderId="0" xfId="1" applyNumberFormat="1" applyFont="1" applyFill="1" applyBorder="1" applyAlignment="1">
      <alignment vertical="center"/>
    </xf>
    <xf numFmtId="167" fontId="13" fillId="0" borderId="4" xfId="1" applyNumberFormat="1" applyFont="1" applyFill="1" applyBorder="1" applyAlignment="1">
      <alignment horizontal="right" vertical="center"/>
    </xf>
    <xf numFmtId="167" fontId="22" fillId="0" borderId="0" xfId="1" applyNumberFormat="1" applyFont="1" applyFill="1" applyBorder="1" applyAlignment="1" applyProtection="1">
      <alignment horizontal="right" vertical="center"/>
      <protection locked="0"/>
    </xf>
    <xf numFmtId="167" fontId="8" fillId="0" borderId="0" xfId="1" applyNumberFormat="1" applyFont="1" applyFill="1" applyAlignment="1">
      <alignment vertical="center"/>
    </xf>
    <xf numFmtId="167" fontId="6" fillId="0" borderId="0" xfId="1" applyNumberFormat="1" applyFont="1" applyFill="1" applyAlignment="1">
      <alignment vertical="center"/>
    </xf>
    <xf numFmtId="165" fontId="11" fillId="0" borderId="0" xfId="1" applyFont="1" applyFill="1" applyAlignment="1">
      <alignment horizontal="right" vertical="center"/>
    </xf>
    <xf numFmtId="0" fontId="11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164" fontId="12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1" fillId="0" borderId="0" xfId="27" applyAlignment="1">
      <alignment horizontal="left" wrapText="1"/>
    </xf>
    <xf numFmtId="164" fontId="13" fillId="0" borderId="0" xfId="0" applyNumberFormat="1" applyFont="1" applyAlignment="1">
      <alignment horizontal="right" vertical="center"/>
    </xf>
    <xf numFmtId="164" fontId="13" fillId="0" borderId="5" xfId="0" applyNumberFormat="1" applyFont="1" applyBorder="1" applyAlignment="1">
      <alignment horizontal="right" vertical="center"/>
    </xf>
    <xf numFmtId="166" fontId="13" fillId="0" borderId="0" xfId="73" applyNumberFormat="1" applyFont="1" applyAlignment="1">
      <alignment horizontal="left" vertical="center"/>
    </xf>
    <xf numFmtId="166" fontId="11" fillId="0" borderId="0" xfId="63" applyNumberFormat="1" applyAlignment="1">
      <alignment horizontal="left" vertical="center"/>
    </xf>
    <xf numFmtId="166" fontId="13" fillId="0" borderId="0" xfId="63" applyNumberFormat="1" applyFont="1" applyAlignment="1">
      <alignment horizontal="left" vertical="center"/>
    </xf>
    <xf numFmtId="173" fontId="22" fillId="0" borderId="0" xfId="1" applyNumberFormat="1" applyFont="1" applyFill="1" applyBorder="1" applyAlignment="1" applyProtection="1">
      <alignment horizontal="right" vertical="center"/>
      <protection locked="0"/>
    </xf>
    <xf numFmtId="164" fontId="11" fillId="0" borderId="0" xfId="4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/>
    </xf>
    <xf numFmtId="174" fontId="11" fillId="0" borderId="0" xfId="54" applyNumberFormat="1" applyFont="1" applyAlignment="1">
      <alignment vertical="center"/>
    </xf>
    <xf numFmtId="171" fontId="13" fillId="0" borderId="0" xfId="55" applyNumberFormat="1" applyFont="1" applyFill="1" applyBorder="1" applyAlignment="1">
      <alignment horizontal="right" vertical="center"/>
    </xf>
    <xf numFmtId="164" fontId="13" fillId="0" borderId="0" xfId="0" applyNumberFormat="1" applyFont="1" applyAlignment="1" applyProtection="1">
      <alignment vertical="center"/>
      <protection locked="0"/>
    </xf>
    <xf numFmtId="167" fontId="8" fillId="0" borderId="0" xfId="0" applyNumberFormat="1" applyFont="1" applyAlignment="1">
      <alignment vertical="center"/>
    </xf>
    <xf numFmtId="167" fontId="11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164" fontId="22" fillId="0" borderId="0" xfId="0" applyNumberFormat="1" applyFont="1" applyAlignment="1">
      <alignment horizontal="center" vertical="center"/>
    </xf>
    <xf numFmtId="164" fontId="12" fillId="0" borderId="0" xfId="54" applyNumberFormat="1" applyFont="1" applyAlignment="1">
      <alignment horizontal="center" vertical="center"/>
    </xf>
    <xf numFmtId="164" fontId="13" fillId="0" borderId="0" xfId="54" applyNumberFormat="1" applyFont="1" applyAlignment="1">
      <alignment horizontal="center" vertical="center"/>
    </xf>
    <xf numFmtId="164" fontId="11" fillId="0" borderId="3" xfId="54" applyNumberFormat="1" applyFont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wrapText="1"/>
    </xf>
    <xf numFmtId="164" fontId="12" fillId="0" borderId="0" xfId="54" applyNumberFormat="1" applyFont="1" applyAlignment="1">
      <alignment horizontal="center" vertical="center"/>
    </xf>
    <xf numFmtId="164" fontId="13" fillId="0" borderId="0" xfId="54" applyNumberFormat="1" applyFont="1" applyAlignment="1">
      <alignment horizontal="center" vertical="center"/>
    </xf>
    <xf numFmtId="164" fontId="11" fillId="0" borderId="3" xfId="54" applyNumberFormat="1" applyFont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</cellXfs>
  <cellStyles count="81">
    <cellStyle name="Comma" xfId="1" builtinId="3"/>
    <cellStyle name="Comma [0] 2" xfId="2"/>
    <cellStyle name="Comma 10" xfId="60"/>
    <cellStyle name="Comma 11" xfId="80"/>
    <cellStyle name="Comma 18" xfId="62"/>
    <cellStyle name="Comma 2" xfId="3"/>
    <cellStyle name="Comma 2 2" xfId="4"/>
    <cellStyle name="Comma 2 2 3" xfId="69"/>
    <cellStyle name="Comma 2 3" xfId="5"/>
    <cellStyle name="Comma 3" xfId="6"/>
    <cellStyle name="Comma 3 2" xfId="7"/>
    <cellStyle name="Comma 3 2 3" xfId="71"/>
    <cellStyle name="Comma 3 3" xfId="8"/>
    <cellStyle name="Comma 3 5" xfId="70"/>
    <cellStyle name="Comma 4" xfId="9"/>
    <cellStyle name="Comma 5" xfId="10"/>
    <cellStyle name="Comma 6" xfId="11"/>
    <cellStyle name="Comma 7" xfId="12"/>
    <cellStyle name="Comma 8" xfId="13"/>
    <cellStyle name="Comma 9" xfId="14"/>
    <cellStyle name="Normal" xfId="0" builtinId="0"/>
    <cellStyle name="Normal - Style1" xfId="15"/>
    <cellStyle name="Normal 10" xfId="16"/>
    <cellStyle name="Normal 11" xfId="17"/>
    <cellStyle name="Normal 12" xfId="18"/>
    <cellStyle name="Normal 12 2" xfId="61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19" xfId="25"/>
    <cellStyle name="Normal 2" xfId="26"/>
    <cellStyle name="Normal 2 2" xfId="27"/>
    <cellStyle name="Normal 2 2 3" xfId="63"/>
    <cellStyle name="Normal 2 7" xfId="67"/>
    <cellStyle name="Normal 20" xfId="28"/>
    <cellStyle name="Normal 21" xfId="29"/>
    <cellStyle name="Normal 22" xfId="30"/>
    <cellStyle name="Normal 23" xfId="31"/>
    <cellStyle name="Normal 24" xfId="32"/>
    <cellStyle name="Normal 25" xfId="33"/>
    <cellStyle name="Normal 26" xfId="34"/>
    <cellStyle name="Normal 27" xfId="35"/>
    <cellStyle name="Normal 28" xfId="36"/>
    <cellStyle name="Normal 29" xfId="37"/>
    <cellStyle name="Normal 3" xfId="38"/>
    <cellStyle name="Normal 30" xfId="39"/>
    <cellStyle name="Normal 31" xfId="40"/>
    <cellStyle name="Normal 32" xfId="41"/>
    <cellStyle name="Normal 33" xfId="42"/>
    <cellStyle name="Normal 34" xfId="43"/>
    <cellStyle name="Normal 35" xfId="44"/>
    <cellStyle name="Normal 36" xfId="45"/>
    <cellStyle name="Normal 37" xfId="46"/>
    <cellStyle name="Normal 38" xfId="47"/>
    <cellStyle name="Normal 39" xfId="64"/>
    <cellStyle name="Normal 4" xfId="48"/>
    <cellStyle name="Normal 40" xfId="65"/>
    <cellStyle name="Normal 41" xfId="66"/>
    <cellStyle name="Normal 42" xfId="59"/>
    <cellStyle name="Normal 42 2" xfId="72"/>
    <cellStyle name="Normal 42 2 2" xfId="78"/>
    <cellStyle name="Normal 42 3" xfId="77"/>
    <cellStyle name="Normal 43" xfId="73"/>
    <cellStyle name="Normal 44" xfId="76"/>
    <cellStyle name="Normal 45" xfId="74"/>
    <cellStyle name="Normal 46" xfId="75"/>
    <cellStyle name="Normal 47" xfId="79"/>
    <cellStyle name="Normal 5" xfId="49"/>
    <cellStyle name="Normal 6" xfId="50"/>
    <cellStyle name="Normal 7" xfId="51"/>
    <cellStyle name="Normal 8" xfId="52"/>
    <cellStyle name="Normal 9" xfId="53"/>
    <cellStyle name="Normal_Note-Thai_Q1-2002" xfId="54"/>
    <cellStyle name="Percent" xfId="55" builtinId="5"/>
    <cellStyle name="Percent 2" xfId="56"/>
    <cellStyle name="Percent 3" xfId="57"/>
    <cellStyle name="Percent 3 3" xfId="68"/>
    <cellStyle name="Percent 4" xfId="58"/>
  </cellStyles>
  <dxfs count="0"/>
  <tableStyles count="0" defaultTableStyle="TableStyleMedium9" defaultPivotStyle="PivotStyleLight16"/>
  <colors>
    <mruColors>
      <color rgb="FF00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7"/>
  <sheetViews>
    <sheetView tabSelected="1" zoomScaleNormal="100" workbookViewId="0">
      <selection activeCell="D1" sqref="D1"/>
    </sheetView>
  </sheetViews>
  <sheetFormatPr defaultColWidth="9.140625" defaultRowHeight="18.75" x14ac:dyDescent="0.45"/>
  <cols>
    <col min="1" max="1" width="51.5703125" style="1" customWidth="1"/>
    <col min="2" max="2" width="8.5703125" style="8" customWidth="1"/>
    <col min="3" max="3" width="1.140625" style="1" customWidth="1"/>
    <col min="4" max="4" width="16.7109375" style="34" customWidth="1"/>
    <col min="5" max="5" width="1.140625" style="34" customWidth="1"/>
    <col min="6" max="6" width="15.85546875" style="34" customWidth="1"/>
    <col min="7" max="7" width="1.5703125" style="34" customWidth="1"/>
    <col min="8" max="8" width="15.85546875" style="34" customWidth="1"/>
    <col min="9" max="9" width="1.140625" style="34" customWidth="1"/>
    <col min="10" max="10" width="15.85546875" style="34" customWidth="1"/>
    <col min="11" max="11" width="5.85546875" style="2" customWidth="1"/>
    <col min="12" max="12" width="17.140625" style="160" customWidth="1"/>
    <col min="13" max="13" width="17" style="2" customWidth="1"/>
    <col min="14" max="15" width="15.28515625" style="2" customWidth="1"/>
    <col min="16" max="16" width="3.7109375" style="2" customWidth="1"/>
    <col min="17" max="17" width="16.140625" style="2" bestFit="1" customWidth="1"/>
    <col min="18" max="18" width="11.140625" style="2" bestFit="1" customWidth="1"/>
    <col min="19" max="19" width="14.28515625" style="2" bestFit="1" customWidth="1"/>
    <col min="20" max="16384" width="9.140625" style="2"/>
  </cols>
  <sheetData>
    <row r="1" spans="1:17" s="6" customFormat="1" ht="23.25" x14ac:dyDescent="0.45">
      <c r="A1" s="125" t="s">
        <v>0</v>
      </c>
      <c r="B1" s="7"/>
      <c r="C1" s="4"/>
      <c r="D1" s="26"/>
      <c r="E1" s="26"/>
      <c r="F1" s="26"/>
      <c r="G1" s="26"/>
      <c r="H1" s="26"/>
      <c r="I1" s="26"/>
      <c r="J1" s="26"/>
      <c r="L1" s="159"/>
    </row>
    <row r="2" spans="1:17" s="6" customFormat="1" ht="23.25" x14ac:dyDescent="0.45">
      <c r="A2" s="3" t="s">
        <v>1</v>
      </c>
      <c r="B2" s="7"/>
      <c r="C2" s="4"/>
      <c r="D2" s="26"/>
      <c r="E2" s="26"/>
      <c r="F2" s="26"/>
      <c r="G2" s="26"/>
      <c r="H2" s="26"/>
      <c r="I2" s="26"/>
      <c r="J2" s="26"/>
      <c r="L2" s="159"/>
    </row>
    <row r="3" spans="1:17" s="12" customFormat="1" ht="21.75" x14ac:dyDescent="0.45">
      <c r="A3" s="10"/>
      <c r="B3" s="11"/>
      <c r="C3" s="10"/>
      <c r="D3" s="27"/>
      <c r="E3" s="27"/>
      <c r="F3" s="27"/>
      <c r="G3" s="27"/>
      <c r="H3" s="27"/>
      <c r="I3" s="27"/>
      <c r="J3" s="27"/>
      <c r="L3" s="156"/>
    </row>
    <row r="4" spans="1:17" s="12" customFormat="1" ht="21.75" x14ac:dyDescent="0.45">
      <c r="A4" s="10"/>
      <c r="B4" s="102"/>
      <c r="C4" s="103"/>
      <c r="D4" s="190" t="s">
        <v>2</v>
      </c>
      <c r="E4" s="190"/>
      <c r="F4" s="190"/>
      <c r="G4" s="184"/>
      <c r="H4" s="190" t="s">
        <v>3</v>
      </c>
      <c r="I4" s="190"/>
      <c r="J4" s="190"/>
      <c r="L4" s="19"/>
    </row>
    <row r="5" spans="1:17" s="12" customFormat="1" ht="23.25" x14ac:dyDescent="0.45">
      <c r="A5" s="9"/>
      <c r="C5" s="103"/>
      <c r="D5" s="191" t="s">
        <v>4</v>
      </c>
      <c r="E5" s="191"/>
      <c r="F5" s="191"/>
      <c r="G5" s="104"/>
      <c r="H5" s="191" t="s">
        <v>4</v>
      </c>
      <c r="I5" s="191"/>
      <c r="J5" s="191"/>
      <c r="L5" s="19"/>
    </row>
    <row r="6" spans="1:17" s="12" customFormat="1" ht="21.75" x14ac:dyDescent="0.45">
      <c r="A6" s="13" t="s">
        <v>5</v>
      </c>
      <c r="B6" s="102" t="s">
        <v>6</v>
      </c>
      <c r="C6" s="103"/>
      <c r="D6" s="106" t="s">
        <v>7</v>
      </c>
      <c r="E6" s="107"/>
      <c r="F6" s="106" t="s">
        <v>8</v>
      </c>
      <c r="G6" s="106"/>
      <c r="H6" s="106" t="s">
        <v>7</v>
      </c>
      <c r="I6" s="107"/>
      <c r="J6" s="106" t="s">
        <v>8</v>
      </c>
      <c r="K6" s="33"/>
      <c r="L6" s="19"/>
    </row>
    <row r="7" spans="1:17" s="12" customFormat="1" ht="21.75" x14ac:dyDescent="0.45">
      <c r="A7" s="10"/>
      <c r="B7" s="105"/>
      <c r="C7" s="103"/>
      <c r="D7" s="189" t="s">
        <v>9</v>
      </c>
      <c r="E7" s="189"/>
      <c r="F7" s="189"/>
      <c r="G7" s="189"/>
      <c r="H7" s="189"/>
      <c r="I7" s="189"/>
      <c r="J7" s="189"/>
      <c r="L7" s="19"/>
    </row>
    <row r="8" spans="1:17" s="15" customFormat="1" ht="21.75" x14ac:dyDescent="0.45">
      <c r="A8" s="92" t="s">
        <v>10</v>
      </c>
      <c r="B8" s="17"/>
      <c r="C8" s="16"/>
      <c r="D8" s="28"/>
      <c r="E8" s="28"/>
      <c r="F8" s="28"/>
      <c r="G8" s="28"/>
      <c r="H8" s="28"/>
      <c r="I8" s="28"/>
      <c r="J8" s="28"/>
      <c r="K8" s="126"/>
      <c r="L8" s="113"/>
    </row>
    <row r="9" spans="1:17" s="15" customFormat="1" ht="21.75" x14ac:dyDescent="0.45">
      <c r="A9" s="83" t="s">
        <v>11</v>
      </c>
      <c r="B9" s="84">
        <v>5</v>
      </c>
      <c r="C9" s="83"/>
      <c r="D9" s="85">
        <v>565930191</v>
      </c>
      <c r="E9" s="85"/>
      <c r="F9" s="85">
        <v>890728889</v>
      </c>
      <c r="G9" s="86"/>
      <c r="H9" s="85">
        <v>139932828</v>
      </c>
      <c r="I9" s="85"/>
      <c r="J9" s="85">
        <v>47254204</v>
      </c>
      <c r="K9" s="126"/>
      <c r="L9" s="113"/>
      <c r="M9" s="32"/>
      <c r="O9" s="126"/>
    </row>
    <row r="10" spans="1:17" s="15" customFormat="1" ht="21.75" x14ac:dyDescent="0.45">
      <c r="A10" s="83" t="s">
        <v>12</v>
      </c>
      <c r="B10" s="84" t="s">
        <v>264</v>
      </c>
      <c r="C10" s="83"/>
      <c r="D10" s="85">
        <v>853844835</v>
      </c>
      <c r="E10" s="85"/>
      <c r="F10" s="85">
        <v>1085039675</v>
      </c>
      <c r="G10" s="86"/>
      <c r="H10" s="85">
        <v>704957943</v>
      </c>
      <c r="I10" s="85"/>
      <c r="J10" s="85">
        <v>965102015</v>
      </c>
      <c r="K10" s="126"/>
      <c r="L10" s="113"/>
      <c r="M10" s="32"/>
      <c r="N10" s="129"/>
      <c r="O10" s="126"/>
      <c r="Q10" s="126"/>
    </row>
    <row r="11" spans="1:17" s="15" customFormat="1" ht="21.75" x14ac:dyDescent="0.45">
      <c r="A11" s="83" t="s">
        <v>13</v>
      </c>
      <c r="B11" s="84">
        <v>4</v>
      </c>
      <c r="C11" s="83"/>
      <c r="D11" s="85">
        <v>98369661</v>
      </c>
      <c r="E11" s="85"/>
      <c r="F11" s="85">
        <v>121400064</v>
      </c>
      <c r="G11" s="86"/>
      <c r="H11" s="85">
        <v>35218544</v>
      </c>
      <c r="I11" s="85"/>
      <c r="J11" s="85">
        <v>141085946</v>
      </c>
      <c r="K11" s="126"/>
      <c r="L11" s="113"/>
      <c r="M11" s="32"/>
      <c r="N11" s="129"/>
      <c r="O11" s="126"/>
      <c r="Q11" s="126"/>
    </row>
    <row r="12" spans="1:17" s="15" customFormat="1" ht="21.75" x14ac:dyDescent="0.45">
      <c r="A12" s="83" t="s">
        <v>14</v>
      </c>
      <c r="B12" s="84"/>
      <c r="C12" s="83"/>
      <c r="D12" s="85">
        <v>6000000</v>
      </c>
      <c r="E12" s="85"/>
      <c r="F12" s="85">
        <v>0</v>
      </c>
      <c r="G12" s="86"/>
      <c r="H12" s="85">
        <v>6000000</v>
      </c>
      <c r="I12" s="85"/>
      <c r="J12" s="85">
        <v>0</v>
      </c>
      <c r="K12" s="126"/>
      <c r="L12" s="113"/>
      <c r="M12" s="126"/>
      <c r="N12" s="126"/>
      <c r="O12" s="126"/>
      <c r="P12" s="126"/>
      <c r="Q12" s="126"/>
    </row>
    <row r="13" spans="1:17" s="15" customFormat="1" ht="21.75" x14ac:dyDescent="0.45">
      <c r="A13" s="83" t="s">
        <v>15</v>
      </c>
      <c r="B13" s="84">
        <v>7</v>
      </c>
      <c r="C13" s="83"/>
      <c r="D13" s="85">
        <v>951467636</v>
      </c>
      <c r="E13" s="85"/>
      <c r="F13" s="85">
        <v>1179287322</v>
      </c>
      <c r="G13" s="86"/>
      <c r="H13" s="85">
        <v>562166201</v>
      </c>
      <c r="I13" s="85"/>
      <c r="J13" s="85">
        <v>737193591</v>
      </c>
      <c r="K13" s="126"/>
      <c r="L13" s="113"/>
      <c r="M13" s="32"/>
      <c r="N13" s="129"/>
      <c r="Q13" s="129"/>
    </row>
    <row r="14" spans="1:17" s="15" customFormat="1" ht="21.75" x14ac:dyDescent="0.45">
      <c r="A14" s="83" t="s">
        <v>16</v>
      </c>
      <c r="B14" s="84">
        <v>26</v>
      </c>
      <c r="C14" s="83"/>
      <c r="D14" s="85">
        <v>12235177</v>
      </c>
      <c r="E14" s="85"/>
      <c r="F14" s="85">
        <v>3071370</v>
      </c>
      <c r="G14" s="86"/>
      <c r="H14" s="85">
        <v>6985917</v>
      </c>
      <c r="I14" s="85"/>
      <c r="J14" s="85">
        <v>62728</v>
      </c>
      <c r="K14" s="126"/>
      <c r="L14" s="113"/>
      <c r="M14" s="32"/>
      <c r="N14" s="129"/>
      <c r="O14" s="129"/>
    </row>
    <row r="15" spans="1:17" s="15" customFormat="1" ht="21.75" x14ac:dyDescent="0.45">
      <c r="A15" s="83" t="s">
        <v>17</v>
      </c>
      <c r="B15" s="84"/>
      <c r="C15" s="83"/>
      <c r="D15" s="85">
        <v>80974063</v>
      </c>
      <c r="E15" s="85"/>
      <c r="F15" s="85">
        <v>98089496</v>
      </c>
      <c r="G15" s="86"/>
      <c r="H15" s="85">
        <v>36803776</v>
      </c>
      <c r="I15" s="85"/>
      <c r="J15" s="85">
        <v>43011375</v>
      </c>
      <c r="K15" s="126"/>
      <c r="L15" s="113"/>
      <c r="M15" s="32"/>
      <c r="N15" s="32"/>
    </row>
    <row r="16" spans="1:17" s="20" customFormat="1" ht="21.75" x14ac:dyDescent="0.45">
      <c r="A16" s="87" t="s">
        <v>18</v>
      </c>
      <c r="B16" s="88"/>
      <c r="C16" s="87"/>
      <c r="D16" s="89">
        <f>SUM(D9:D15)</f>
        <v>2568821563</v>
      </c>
      <c r="E16" s="90"/>
      <c r="F16" s="89">
        <f>SUM(F9:F15)</f>
        <v>3377616816</v>
      </c>
      <c r="G16" s="90"/>
      <c r="H16" s="89">
        <f>SUM(H9:H15)</f>
        <v>1492065209</v>
      </c>
      <c r="I16" s="90"/>
      <c r="J16" s="89">
        <f>SUM(J9:J15)</f>
        <v>1933709859</v>
      </c>
      <c r="K16" s="126"/>
      <c r="L16" s="113"/>
      <c r="M16" s="127"/>
      <c r="N16" s="179"/>
      <c r="Q16" s="141"/>
    </row>
    <row r="17" spans="1:17" s="15" customFormat="1" ht="21.75" x14ac:dyDescent="0.45">
      <c r="A17" s="83"/>
      <c r="B17" s="84"/>
      <c r="C17" s="83"/>
      <c r="D17" s="91"/>
      <c r="E17" s="91"/>
      <c r="F17" s="91"/>
      <c r="G17" s="91"/>
      <c r="H17" s="91"/>
      <c r="I17" s="91"/>
      <c r="J17" s="91"/>
      <c r="K17" s="126"/>
      <c r="L17" s="113"/>
      <c r="N17" s="32"/>
    </row>
    <row r="18" spans="1:17" s="15" customFormat="1" ht="21.75" x14ac:dyDescent="0.45">
      <c r="A18" s="92" t="s">
        <v>19</v>
      </c>
      <c r="B18" s="84"/>
      <c r="C18" s="83"/>
      <c r="D18" s="91"/>
      <c r="E18" s="93"/>
      <c r="F18" s="91"/>
      <c r="G18" s="91"/>
      <c r="H18" s="91"/>
      <c r="I18" s="91"/>
      <c r="J18" s="91"/>
      <c r="K18" s="126"/>
      <c r="L18" s="113"/>
    </row>
    <row r="19" spans="1:17" s="15" customFormat="1" ht="21.75" x14ac:dyDescent="0.45">
      <c r="A19" s="83" t="s">
        <v>20</v>
      </c>
      <c r="B19" s="84"/>
      <c r="C19" s="83"/>
      <c r="D19" s="91">
        <v>6687097</v>
      </c>
      <c r="E19" s="93"/>
      <c r="F19" s="91">
        <v>6670577</v>
      </c>
      <c r="G19" s="91"/>
      <c r="H19" s="91">
        <v>6687097</v>
      </c>
      <c r="I19" s="91"/>
      <c r="J19" s="91">
        <v>6670577</v>
      </c>
      <c r="K19" s="126"/>
      <c r="L19" s="113"/>
      <c r="M19" s="32"/>
      <c r="N19" s="129"/>
    </row>
    <row r="20" spans="1:17" s="15" customFormat="1" ht="21.75" x14ac:dyDescent="0.45">
      <c r="A20" s="83" t="s">
        <v>21</v>
      </c>
      <c r="B20" s="84">
        <v>4</v>
      </c>
      <c r="C20" s="83"/>
      <c r="D20" s="85">
        <v>0</v>
      </c>
      <c r="E20" s="93"/>
      <c r="F20" s="91">
        <v>0</v>
      </c>
      <c r="G20" s="91"/>
      <c r="H20" s="91">
        <v>29643755</v>
      </c>
      <c r="I20" s="91"/>
      <c r="J20" s="91">
        <v>140753755</v>
      </c>
      <c r="K20" s="126"/>
      <c r="L20" s="113"/>
      <c r="M20" s="32"/>
      <c r="N20" s="129"/>
    </row>
    <row r="21" spans="1:17" s="15" customFormat="1" ht="21.75" x14ac:dyDescent="0.45">
      <c r="A21" s="83" t="s">
        <v>22</v>
      </c>
      <c r="B21" s="84">
        <v>8</v>
      </c>
      <c r="C21" s="83"/>
      <c r="D21" s="91">
        <v>28546976</v>
      </c>
      <c r="E21" s="85"/>
      <c r="F21" s="85">
        <v>27674545</v>
      </c>
      <c r="G21" s="86"/>
      <c r="H21" s="85">
        <v>0</v>
      </c>
      <c r="I21" s="85"/>
      <c r="J21" s="85">
        <v>0</v>
      </c>
      <c r="K21" s="126"/>
      <c r="L21" s="113"/>
      <c r="M21" s="32"/>
    </row>
    <row r="22" spans="1:17" s="15" customFormat="1" ht="21.75" x14ac:dyDescent="0.45">
      <c r="A22" s="83" t="s">
        <v>23</v>
      </c>
      <c r="B22" s="84">
        <v>9</v>
      </c>
      <c r="C22" s="83"/>
      <c r="D22" s="85">
        <v>0</v>
      </c>
      <c r="E22" s="85"/>
      <c r="F22" s="85">
        <v>0</v>
      </c>
      <c r="G22" s="86"/>
      <c r="H22" s="85">
        <v>3090921585</v>
      </c>
      <c r="I22" s="85"/>
      <c r="J22" s="85">
        <v>2957402881</v>
      </c>
      <c r="K22" s="126"/>
      <c r="L22" s="113"/>
      <c r="M22" s="32"/>
      <c r="N22" s="129"/>
    </row>
    <row r="23" spans="1:17" s="15" customFormat="1" ht="21.75" x14ac:dyDescent="0.45">
      <c r="A23" s="83" t="s">
        <v>24</v>
      </c>
      <c r="B23" s="84">
        <v>26</v>
      </c>
      <c r="C23" s="83"/>
      <c r="D23" s="85">
        <v>6850000</v>
      </c>
      <c r="E23" s="85"/>
      <c r="F23" s="85">
        <v>50000000</v>
      </c>
      <c r="G23" s="86"/>
      <c r="H23" s="85">
        <v>5100000</v>
      </c>
      <c r="I23" s="85"/>
      <c r="J23" s="85">
        <v>50000000</v>
      </c>
      <c r="K23" s="126"/>
      <c r="L23" s="113"/>
      <c r="M23" s="32"/>
      <c r="N23" s="129"/>
      <c r="Q23" s="129"/>
    </row>
    <row r="24" spans="1:17" s="15" customFormat="1" ht="21.75" x14ac:dyDescent="0.45">
      <c r="A24" s="83" t="s">
        <v>25</v>
      </c>
      <c r="B24" s="84">
        <v>11</v>
      </c>
      <c r="C24" s="83"/>
      <c r="D24" s="85">
        <v>629055524</v>
      </c>
      <c r="E24" s="85"/>
      <c r="F24" s="85">
        <v>672242258</v>
      </c>
      <c r="G24" s="86"/>
      <c r="H24" s="85">
        <v>206250000</v>
      </c>
      <c r="I24" s="85"/>
      <c r="J24" s="85">
        <v>191950000</v>
      </c>
      <c r="K24" s="126"/>
      <c r="L24" s="113"/>
      <c r="M24" s="32"/>
      <c r="N24" s="129"/>
      <c r="Q24" s="129"/>
    </row>
    <row r="25" spans="1:17" s="15" customFormat="1" ht="21.75" x14ac:dyDescent="0.45">
      <c r="A25" s="83" t="s">
        <v>26</v>
      </c>
      <c r="B25" s="84">
        <v>12</v>
      </c>
      <c r="C25" s="83"/>
      <c r="D25" s="85">
        <v>4647805291</v>
      </c>
      <c r="E25" s="85"/>
      <c r="F25" s="85">
        <v>4123076690</v>
      </c>
      <c r="G25" s="86"/>
      <c r="H25" s="85">
        <v>1053473827</v>
      </c>
      <c r="I25" s="85"/>
      <c r="J25" s="85">
        <v>968561683</v>
      </c>
      <c r="K25" s="126"/>
      <c r="L25" s="113"/>
      <c r="M25" s="32"/>
      <c r="Q25" s="129"/>
    </row>
    <row r="26" spans="1:17" s="15" customFormat="1" ht="21.75" x14ac:dyDescent="0.45">
      <c r="A26" s="83" t="s">
        <v>27</v>
      </c>
      <c r="B26" s="84"/>
      <c r="C26" s="83"/>
      <c r="D26" s="85">
        <v>4708239</v>
      </c>
      <c r="E26" s="85"/>
      <c r="F26" s="85">
        <v>3418651</v>
      </c>
      <c r="G26" s="86"/>
      <c r="H26" s="85">
        <v>2529609</v>
      </c>
      <c r="I26" s="85"/>
      <c r="J26" s="85">
        <v>73616</v>
      </c>
      <c r="K26" s="126"/>
      <c r="L26" s="113"/>
      <c r="M26" s="32"/>
    </row>
    <row r="27" spans="1:17" s="15" customFormat="1" ht="21.75" x14ac:dyDescent="0.45">
      <c r="A27" s="83" t="s">
        <v>28</v>
      </c>
      <c r="B27" s="84">
        <v>13</v>
      </c>
      <c r="C27" s="83"/>
      <c r="D27" s="85">
        <v>177554891</v>
      </c>
      <c r="E27" s="85"/>
      <c r="F27" s="85">
        <v>184465416</v>
      </c>
      <c r="G27" s="86"/>
      <c r="H27" s="85">
        <v>5813143</v>
      </c>
      <c r="I27" s="85"/>
      <c r="J27" s="85">
        <v>5987850</v>
      </c>
      <c r="K27" s="126"/>
      <c r="L27" s="113"/>
      <c r="M27" s="32"/>
      <c r="N27" s="129"/>
    </row>
    <row r="28" spans="1:17" s="15" customFormat="1" ht="21.75" x14ac:dyDescent="0.45">
      <c r="A28" s="83" t="s">
        <v>29</v>
      </c>
      <c r="B28" s="84">
        <v>15</v>
      </c>
      <c r="C28" s="83"/>
      <c r="D28" s="85">
        <v>877277843</v>
      </c>
      <c r="E28" s="85"/>
      <c r="F28" s="85">
        <v>886404926</v>
      </c>
      <c r="G28" s="86"/>
      <c r="H28" s="85">
        <v>0</v>
      </c>
      <c r="I28" s="85"/>
      <c r="J28" s="85">
        <v>0</v>
      </c>
      <c r="K28" s="126"/>
      <c r="L28" s="113"/>
      <c r="M28" s="32"/>
      <c r="N28" s="129"/>
    </row>
    <row r="29" spans="1:17" s="15" customFormat="1" ht="21.75" x14ac:dyDescent="0.45">
      <c r="A29" s="94" t="s">
        <v>30</v>
      </c>
      <c r="B29" s="94"/>
      <c r="C29" s="83"/>
      <c r="D29" s="85">
        <v>114462400</v>
      </c>
      <c r="E29" s="85"/>
      <c r="F29" s="85">
        <v>110434317</v>
      </c>
      <c r="G29" s="86"/>
      <c r="H29" s="85">
        <v>109647540</v>
      </c>
      <c r="I29" s="85"/>
      <c r="J29" s="85">
        <v>106747619</v>
      </c>
      <c r="K29" s="126"/>
      <c r="L29" s="113"/>
      <c r="M29" s="32"/>
      <c r="N29" s="129"/>
      <c r="O29" s="129"/>
      <c r="Q29" s="32"/>
    </row>
    <row r="30" spans="1:17" s="15" customFormat="1" ht="21.75" x14ac:dyDescent="0.45">
      <c r="A30" s="142" t="s">
        <v>31</v>
      </c>
      <c r="B30" s="84">
        <v>14</v>
      </c>
      <c r="C30" s="83"/>
      <c r="D30" s="85">
        <v>0</v>
      </c>
      <c r="E30" s="85"/>
      <c r="F30" s="85">
        <v>24830416</v>
      </c>
      <c r="G30" s="86"/>
      <c r="H30" s="85">
        <v>0</v>
      </c>
      <c r="I30" s="85"/>
      <c r="J30" s="85">
        <v>0</v>
      </c>
      <c r="K30" s="126"/>
      <c r="L30" s="113"/>
      <c r="M30" s="32"/>
      <c r="N30" s="129"/>
      <c r="O30" s="129"/>
    </row>
    <row r="31" spans="1:17" s="15" customFormat="1" ht="21.75" x14ac:dyDescent="0.45">
      <c r="A31" s="142" t="s">
        <v>32</v>
      </c>
      <c r="B31" s="84">
        <v>23</v>
      </c>
      <c r="C31" s="83"/>
      <c r="D31" s="85">
        <v>1445912</v>
      </c>
      <c r="E31" s="85"/>
      <c r="F31" s="85">
        <v>1374772</v>
      </c>
      <c r="G31" s="86"/>
      <c r="H31" s="85">
        <v>0</v>
      </c>
      <c r="I31" s="85"/>
      <c r="J31" s="85">
        <v>0</v>
      </c>
      <c r="K31" s="126"/>
      <c r="L31" s="113"/>
      <c r="M31" s="32"/>
      <c r="N31" s="129"/>
      <c r="O31" s="129"/>
    </row>
    <row r="32" spans="1:17" s="15" customFormat="1" ht="21.75" x14ac:dyDescent="0.45">
      <c r="A32" s="83" t="s">
        <v>33</v>
      </c>
      <c r="B32" s="84"/>
      <c r="C32" s="83"/>
      <c r="D32" s="85">
        <v>13760310</v>
      </c>
      <c r="E32" s="85"/>
      <c r="F32" s="85">
        <v>12428617</v>
      </c>
      <c r="G32" s="86"/>
      <c r="H32" s="85">
        <v>3813510</v>
      </c>
      <c r="I32" s="85"/>
      <c r="J32" s="85">
        <v>3185927</v>
      </c>
      <c r="K32" s="126"/>
      <c r="L32" s="113"/>
      <c r="M32" s="32"/>
      <c r="N32" s="129"/>
      <c r="O32" s="129"/>
    </row>
    <row r="33" spans="1:18" s="20" customFormat="1" ht="21.75" x14ac:dyDescent="0.45">
      <c r="A33" s="87" t="s">
        <v>34</v>
      </c>
      <c r="B33" s="88"/>
      <c r="C33" s="87"/>
      <c r="D33" s="89">
        <f>SUM(D19:D32)</f>
        <v>6508154483</v>
      </c>
      <c r="E33" s="90"/>
      <c r="F33" s="89">
        <f>SUM(F19:F32)</f>
        <v>6103021185</v>
      </c>
      <c r="G33" s="90"/>
      <c r="H33" s="89">
        <f>SUM(H19:H32)</f>
        <v>4513880066</v>
      </c>
      <c r="I33" s="90"/>
      <c r="J33" s="89">
        <f>SUM(J19:J32)</f>
        <v>4431333908</v>
      </c>
      <c r="K33" s="126"/>
      <c r="L33" s="113"/>
    </row>
    <row r="34" spans="1:18" s="15" customFormat="1" ht="22.5" thickBot="1" x14ac:dyDescent="0.5">
      <c r="A34" s="87" t="s">
        <v>35</v>
      </c>
      <c r="B34" s="84"/>
      <c r="C34" s="83"/>
      <c r="D34" s="95">
        <f>D16+D33</f>
        <v>9076976046</v>
      </c>
      <c r="E34" s="90"/>
      <c r="F34" s="95">
        <f>F16+F33</f>
        <v>9480638001</v>
      </c>
      <c r="G34" s="90"/>
      <c r="H34" s="95">
        <f>H16+H33</f>
        <v>6005945275</v>
      </c>
      <c r="I34" s="90"/>
      <c r="J34" s="95">
        <f>J16+J33</f>
        <v>6365043767</v>
      </c>
      <c r="K34" s="126"/>
      <c r="L34" s="113"/>
      <c r="M34" s="32"/>
    </row>
    <row r="35" spans="1:18" s="15" customFormat="1" ht="22.5" thickTop="1" x14ac:dyDescent="0.45">
      <c r="A35" s="13"/>
      <c r="B35" s="17"/>
      <c r="C35" s="16"/>
      <c r="D35" s="28"/>
      <c r="E35" s="28"/>
      <c r="F35" s="28"/>
      <c r="G35" s="28"/>
      <c r="H35" s="28"/>
      <c r="I35" s="28"/>
      <c r="J35" s="28"/>
      <c r="K35" s="126"/>
      <c r="L35" s="113"/>
    </row>
    <row r="36" spans="1:18" s="6" customFormat="1" ht="23.25" x14ac:dyDescent="0.45">
      <c r="A36" s="125" t="s">
        <v>0</v>
      </c>
      <c r="B36" s="7"/>
      <c r="C36" s="4"/>
      <c r="D36" s="26"/>
      <c r="E36" s="26"/>
      <c r="F36" s="26"/>
      <c r="G36" s="26"/>
      <c r="H36" s="26"/>
      <c r="I36" s="26"/>
      <c r="J36" s="26"/>
      <c r="K36" s="126"/>
      <c r="L36" s="113"/>
    </row>
    <row r="37" spans="1:18" s="6" customFormat="1" ht="23.25" x14ac:dyDescent="0.45">
      <c r="A37" s="3" t="s">
        <v>1</v>
      </c>
      <c r="B37" s="7"/>
      <c r="C37" s="4"/>
      <c r="D37" s="26"/>
      <c r="E37" s="26"/>
      <c r="F37" s="26"/>
      <c r="G37" s="26"/>
      <c r="H37" s="26"/>
      <c r="I37" s="26"/>
      <c r="J37" s="26"/>
      <c r="K37" s="126"/>
      <c r="L37" s="113"/>
      <c r="N37" s="180"/>
    </row>
    <row r="38" spans="1:18" s="12" customFormat="1" ht="21.75" x14ac:dyDescent="0.45">
      <c r="A38" s="10"/>
      <c r="B38" s="102"/>
      <c r="C38" s="103"/>
      <c r="D38" s="190" t="s">
        <v>2</v>
      </c>
      <c r="E38" s="190"/>
      <c r="F38" s="190"/>
      <c r="G38" s="190"/>
      <c r="H38" s="190" t="s">
        <v>3</v>
      </c>
      <c r="I38" s="190"/>
      <c r="J38" s="190"/>
      <c r="K38" s="126"/>
      <c r="L38" s="113"/>
      <c r="N38" s="33"/>
    </row>
    <row r="39" spans="1:18" s="12" customFormat="1" ht="23.25" x14ac:dyDescent="0.45">
      <c r="A39" s="9"/>
      <c r="C39" s="103"/>
      <c r="D39" s="191" t="s">
        <v>4</v>
      </c>
      <c r="E39" s="191"/>
      <c r="F39" s="191"/>
      <c r="G39" s="104"/>
      <c r="H39" s="191" t="s">
        <v>4</v>
      </c>
      <c r="I39" s="191"/>
      <c r="J39" s="191"/>
      <c r="K39" s="126"/>
      <c r="L39" s="113"/>
      <c r="N39" s="181"/>
    </row>
    <row r="40" spans="1:18" s="12" customFormat="1" ht="21.75" x14ac:dyDescent="0.45">
      <c r="A40" s="18" t="s">
        <v>36</v>
      </c>
      <c r="B40" s="102" t="s">
        <v>6</v>
      </c>
      <c r="C40" s="103"/>
      <c r="D40" s="106" t="s">
        <v>7</v>
      </c>
      <c r="E40" s="107"/>
      <c r="F40" s="106" t="s">
        <v>8</v>
      </c>
      <c r="G40" s="106"/>
      <c r="H40" s="106" t="s">
        <v>7</v>
      </c>
      <c r="I40" s="107"/>
      <c r="J40" s="106" t="s">
        <v>8</v>
      </c>
      <c r="K40" s="126"/>
      <c r="L40" s="113"/>
      <c r="N40" s="130"/>
    </row>
    <row r="41" spans="1:18" s="12" customFormat="1" ht="18.75" customHeight="1" x14ac:dyDescent="0.45">
      <c r="A41" s="10"/>
      <c r="B41" s="105"/>
      <c r="C41" s="103"/>
      <c r="D41" s="189" t="s">
        <v>9</v>
      </c>
      <c r="E41" s="189"/>
      <c r="F41" s="189"/>
      <c r="G41" s="189"/>
      <c r="H41" s="189"/>
      <c r="I41" s="189"/>
      <c r="J41" s="189"/>
      <c r="K41" s="126"/>
      <c r="L41" s="113"/>
    </row>
    <row r="42" spans="1:18" s="15" customFormat="1" ht="21" customHeight="1" x14ac:dyDescent="0.45">
      <c r="A42" s="92" t="s">
        <v>37</v>
      </c>
      <c r="B42" s="84"/>
      <c r="C42" s="83"/>
      <c r="D42" s="91"/>
      <c r="E42" s="91"/>
      <c r="F42" s="91"/>
      <c r="G42" s="91"/>
      <c r="H42" s="91"/>
      <c r="I42" s="91"/>
      <c r="J42" s="91"/>
      <c r="K42" s="126"/>
      <c r="L42" s="113"/>
    </row>
    <row r="43" spans="1:18" s="15" customFormat="1" ht="21" customHeight="1" x14ac:dyDescent="0.45">
      <c r="A43" s="83" t="s">
        <v>38</v>
      </c>
      <c r="B43" s="84">
        <v>16</v>
      </c>
      <c r="C43" s="83"/>
      <c r="D43" s="85">
        <v>2641422093</v>
      </c>
      <c r="E43" s="85"/>
      <c r="F43" s="85">
        <v>3096286192</v>
      </c>
      <c r="G43" s="86"/>
      <c r="H43" s="85">
        <v>2305773183</v>
      </c>
      <c r="I43" s="85"/>
      <c r="J43" s="85">
        <v>2767158533</v>
      </c>
      <c r="K43" s="126"/>
      <c r="L43" s="113"/>
      <c r="M43" s="32"/>
      <c r="N43" s="129"/>
      <c r="R43" s="129"/>
    </row>
    <row r="44" spans="1:18" s="15" customFormat="1" ht="21" customHeight="1" x14ac:dyDescent="0.45">
      <c r="A44" s="83" t="s">
        <v>39</v>
      </c>
      <c r="B44" s="84">
        <v>4</v>
      </c>
      <c r="C44" s="83"/>
      <c r="D44" s="85">
        <v>234085498</v>
      </c>
      <c r="E44" s="85"/>
      <c r="F44" s="85">
        <v>301317543</v>
      </c>
      <c r="G44" s="86"/>
      <c r="H44" s="85">
        <v>55817319</v>
      </c>
      <c r="I44" s="85"/>
      <c r="J44" s="85">
        <v>46517866</v>
      </c>
      <c r="K44" s="126"/>
      <c r="L44" s="113"/>
      <c r="M44" s="32"/>
      <c r="N44" s="129"/>
    </row>
    <row r="45" spans="1:18" s="15" customFormat="1" ht="21" customHeight="1" x14ac:dyDescent="0.45">
      <c r="A45" s="83" t="s">
        <v>40</v>
      </c>
      <c r="B45" s="84">
        <v>4</v>
      </c>
      <c r="C45" s="83"/>
      <c r="D45" s="85">
        <v>164654955</v>
      </c>
      <c r="E45" s="85"/>
      <c r="F45" s="85">
        <v>210115579</v>
      </c>
      <c r="G45" s="86"/>
      <c r="H45" s="85">
        <v>73426260</v>
      </c>
      <c r="I45" s="85"/>
      <c r="J45" s="85">
        <v>44512110</v>
      </c>
      <c r="K45" s="126"/>
      <c r="L45" s="113"/>
      <c r="M45" s="126"/>
      <c r="N45" s="126"/>
      <c r="O45" s="126"/>
      <c r="P45" s="126"/>
      <c r="Q45" s="126"/>
    </row>
    <row r="46" spans="1:18" s="15" customFormat="1" ht="21" customHeight="1" x14ac:dyDescent="0.45">
      <c r="A46" s="83" t="s">
        <v>41</v>
      </c>
      <c r="B46" s="84" t="s">
        <v>42</v>
      </c>
      <c r="C46" s="83"/>
      <c r="D46" s="85">
        <v>0</v>
      </c>
      <c r="E46" s="85"/>
      <c r="F46" s="85">
        <v>0</v>
      </c>
      <c r="G46" s="86"/>
      <c r="H46" s="85">
        <v>47000000</v>
      </c>
      <c r="I46" s="85"/>
      <c r="J46" s="85">
        <v>47000000</v>
      </c>
      <c r="K46" s="126"/>
      <c r="L46" s="113"/>
      <c r="N46" s="129"/>
      <c r="Q46" s="129"/>
    </row>
    <row r="47" spans="1:18" s="15" customFormat="1" ht="21" customHeight="1" x14ac:dyDescent="0.45">
      <c r="A47" s="83" t="s">
        <v>43</v>
      </c>
      <c r="B47" s="84">
        <v>16</v>
      </c>
      <c r="C47" s="83"/>
      <c r="D47" s="85">
        <v>261800000</v>
      </c>
      <c r="E47" s="85"/>
      <c r="F47" s="85">
        <v>152950000</v>
      </c>
      <c r="G47" s="86"/>
      <c r="H47" s="85">
        <v>140000000</v>
      </c>
      <c r="I47" s="85"/>
      <c r="J47" s="85">
        <v>127750000</v>
      </c>
      <c r="K47" s="126"/>
      <c r="L47" s="113"/>
      <c r="M47" s="32"/>
      <c r="N47" s="129"/>
      <c r="Q47" s="129"/>
    </row>
    <row r="48" spans="1:18" s="15" customFormat="1" ht="21" customHeight="1" x14ac:dyDescent="0.45">
      <c r="A48" s="83" t="s">
        <v>44</v>
      </c>
      <c r="B48" s="84">
        <v>16</v>
      </c>
      <c r="C48" s="83"/>
      <c r="D48" s="85">
        <v>16626164</v>
      </c>
      <c r="E48" s="85"/>
      <c r="F48" s="85">
        <v>12489956</v>
      </c>
      <c r="G48" s="86"/>
      <c r="H48" s="85">
        <v>13334044</v>
      </c>
      <c r="I48" s="85"/>
      <c r="J48" s="85">
        <v>8917958</v>
      </c>
      <c r="K48" s="126"/>
      <c r="L48" s="113"/>
      <c r="M48" s="32"/>
      <c r="N48" s="129"/>
      <c r="Q48" s="129"/>
    </row>
    <row r="49" spans="1:19" s="15" customFormat="1" ht="21" customHeight="1" x14ac:dyDescent="0.45">
      <c r="A49" s="83" t="s">
        <v>45</v>
      </c>
      <c r="B49" s="84"/>
      <c r="C49" s="83"/>
      <c r="D49" s="85">
        <v>63140</v>
      </c>
      <c r="E49" s="85"/>
      <c r="F49" s="85">
        <v>61631563</v>
      </c>
      <c r="G49" s="86"/>
      <c r="H49" s="85">
        <v>0</v>
      </c>
      <c r="I49" s="85"/>
      <c r="J49" s="85">
        <v>4374881</v>
      </c>
      <c r="K49" s="126"/>
      <c r="L49" s="113"/>
      <c r="N49" s="129"/>
      <c r="Q49" s="32"/>
    </row>
    <row r="50" spans="1:19" s="15" customFormat="1" ht="21" customHeight="1" x14ac:dyDescent="0.45">
      <c r="A50" s="94" t="s">
        <v>46</v>
      </c>
      <c r="B50" s="84"/>
      <c r="C50" s="83"/>
      <c r="D50" s="85">
        <v>160539776</v>
      </c>
      <c r="E50" s="85"/>
      <c r="F50" s="85">
        <v>131463089</v>
      </c>
      <c r="G50" s="86"/>
      <c r="H50" s="85">
        <v>82187817</v>
      </c>
      <c r="I50" s="85"/>
      <c r="J50" s="85">
        <v>74108929</v>
      </c>
      <c r="K50" s="126"/>
      <c r="L50" s="113"/>
      <c r="M50" s="32"/>
      <c r="N50" s="129"/>
      <c r="S50" s="126"/>
    </row>
    <row r="51" spans="1:19" s="15" customFormat="1" ht="21" customHeight="1" x14ac:dyDescent="0.45">
      <c r="A51" s="94" t="s">
        <v>47</v>
      </c>
      <c r="B51" s="84"/>
      <c r="C51" s="83"/>
      <c r="D51" s="85">
        <v>0</v>
      </c>
      <c r="E51" s="85"/>
      <c r="F51" s="85">
        <v>34364198</v>
      </c>
      <c r="G51" s="86"/>
      <c r="H51" s="85">
        <v>0</v>
      </c>
      <c r="I51" s="85"/>
      <c r="J51" s="85">
        <v>0</v>
      </c>
      <c r="K51" s="126"/>
      <c r="L51" s="113"/>
      <c r="M51" s="32"/>
      <c r="N51" s="129"/>
      <c r="S51" s="126"/>
    </row>
    <row r="52" spans="1:19" s="15" customFormat="1" ht="21" customHeight="1" x14ac:dyDescent="0.45">
      <c r="A52" s="94" t="s">
        <v>48</v>
      </c>
      <c r="B52" s="84">
        <v>26</v>
      </c>
      <c r="C52" s="83"/>
      <c r="D52" s="85">
        <v>666339</v>
      </c>
      <c r="E52" s="85"/>
      <c r="F52" s="85">
        <v>3513928</v>
      </c>
      <c r="G52" s="86"/>
      <c r="H52" s="85">
        <v>238254</v>
      </c>
      <c r="I52" s="85"/>
      <c r="J52" s="85">
        <v>2361163</v>
      </c>
      <c r="K52" s="126"/>
      <c r="L52" s="113"/>
      <c r="M52" s="129"/>
      <c r="N52" s="129"/>
      <c r="S52" s="126"/>
    </row>
    <row r="53" spans="1:19" s="15" customFormat="1" ht="21" customHeight="1" x14ac:dyDescent="0.45">
      <c r="A53" s="83" t="s">
        <v>49</v>
      </c>
      <c r="B53" s="84"/>
      <c r="C53" s="83"/>
      <c r="D53" s="85">
        <v>8732489</v>
      </c>
      <c r="E53" s="85"/>
      <c r="F53" s="85">
        <v>32237656</v>
      </c>
      <c r="G53" s="86"/>
      <c r="H53" s="85">
        <v>2251996</v>
      </c>
      <c r="I53" s="85"/>
      <c r="J53" s="85">
        <v>2485936</v>
      </c>
      <c r="K53" s="126"/>
      <c r="L53" s="113"/>
      <c r="M53" s="32"/>
      <c r="N53" s="129"/>
    </row>
    <row r="54" spans="1:19" s="15" customFormat="1" ht="21" customHeight="1" x14ac:dyDescent="0.45">
      <c r="A54" s="87" t="s">
        <v>50</v>
      </c>
      <c r="B54" s="88"/>
      <c r="C54" s="87"/>
      <c r="D54" s="89">
        <f>SUM(D43:D53)</f>
        <v>3488590454</v>
      </c>
      <c r="E54" s="90"/>
      <c r="F54" s="89">
        <v>4036369704</v>
      </c>
      <c r="G54" s="90"/>
      <c r="H54" s="89">
        <f>SUM(H43:H53)</f>
        <v>2720028873</v>
      </c>
      <c r="I54" s="90"/>
      <c r="J54" s="89">
        <v>3125187376</v>
      </c>
      <c r="K54" s="126"/>
      <c r="L54" s="113"/>
    </row>
    <row r="55" spans="1:19" s="20" customFormat="1" ht="16.5" customHeight="1" x14ac:dyDescent="0.45">
      <c r="A55" s="83"/>
      <c r="B55" s="84"/>
      <c r="C55" s="83"/>
      <c r="D55" s="91"/>
      <c r="E55" s="91"/>
      <c r="F55" s="91"/>
      <c r="G55" s="91"/>
      <c r="H55" s="91"/>
      <c r="I55" s="91"/>
      <c r="J55" s="91"/>
      <c r="K55" s="126"/>
      <c r="L55" s="113"/>
    </row>
    <row r="56" spans="1:19" s="15" customFormat="1" ht="18" customHeight="1" x14ac:dyDescent="0.45">
      <c r="A56" s="92" t="s">
        <v>51</v>
      </c>
      <c r="B56" s="84"/>
      <c r="C56" s="83"/>
      <c r="D56" s="91"/>
      <c r="E56" s="91"/>
      <c r="F56" s="91"/>
      <c r="G56" s="91"/>
      <c r="H56" s="91"/>
      <c r="I56" s="91"/>
      <c r="J56" s="91"/>
      <c r="K56" s="126"/>
      <c r="L56" s="113"/>
    </row>
    <row r="57" spans="1:19" s="15" customFormat="1" ht="21" customHeight="1" x14ac:dyDescent="0.45">
      <c r="A57" s="94" t="s">
        <v>52</v>
      </c>
      <c r="B57" s="84">
        <v>16</v>
      </c>
      <c r="C57" s="83"/>
      <c r="D57" s="85">
        <v>849539119</v>
      </c>
      <c r="E57" s="85"/>
      <c r="F57" s="85">
        <v>842289980</v>
      </c>
      <c r="G57" s="86"/>
      <c r="H57" s="85">
        <v>287339750</v>
      </c>
      <c r="I57" s="85"/>
      <c r="J57" s="85">
        <v>427339750</v>
      </c>
      <c r="K57" s="126"/>
      <c r="L57" s="113"/>
      <c r="M57" s="129"/>
      <c r="N57" s="129"/>
    </row>
    <row r="58" spans="1:19" s="15" customFormat="1" ht="21" customHeight="1" x14ac:dyDescent="0.45">
      <c r="A58" s="94" t="s">
        <v>53</v>
      </c>
      <c r="B58" s="84">
        <v>16</v>
      </c>
      <c r="C58" s="83"/>
      <c r="D58" s="85">
        <v>52242633</v>
      </c>
      <c r="E58" s="85"/>
      <c r="F58" s="85">
        <v>10281318</v>
      </c>
      <c r="G58" s="86"/>
      <c r="H58" s="85">
        <v>42089317</v>
      </c>
      <c r="I58" s="85"/>
      <c r="J58" s="85">
        <v>5400263</v>
      </c>
      <c r="K58" s="126"/>
      <c r="L58" s="113"/>
      <c r="M58" s="129"/>
      <c r="N58" s="129"/>
      <c r="O58" s="126"/>
    </row>
    <row r="59" spans="1:19" s="15" customFormat="1" ht="21" customHeight="1" x14ac:dyDescent="0.45">
      <c r="A59" s="94" t="s">
        <v>54</v>
      </c>
      <c r="B59" s="84">
        <v>17</v>
      </c>
      <c r="C59" s="83"/>
      <c r="D59" s="85">
        <v>99977710</v>
      </c>
      <c r="E59" s="85"/>
      <c r="F59" s="85">
        <v>99831887</v>
      </c>
      <c r="G59" s="86"/>
      <c r="H59" s="85">
        <v>68091845</v>
      </c>
      <c r="I59" s="85"/>
      <c r="J59" s="85">
        <v>65377701</v>
      </c>
      <c r="K59" s="126"/>
      <c r="L59" s="113"/>
      <c r="M59" s="32"/>
      <c r="N59" s="129"/>
      <c r="O59" s="126"/>
      <c r="Q59" s="32"/>
      <c r="S59" s="129"/>
    </row>
    <row r="60" spans="1:19" s="15" customFormat="1" ht="21" customHeight="1" x14ac:dyDescent="0.45">
      <c r="A60" s="94" t="s">
        <v>55</v>
      </c>
      <c r="B60" s="84">
        <v>23</v>
      </c>
      <c r="C60" s="83"/>
      <c r="D60" s="85">
        <v>426708780</v>
      </c>
      <c r="E60" s="85"/>
      <c r="F60" s="85">
        <v>393739858</v>
      </c>
      <c r="G60" s="86"/>
      <c r="H60" s="85">
        <v>69458454</v>
      </c>
      <c r="I60" s="85"/>
      <c r="J60" s="85">
        <v>55775123</v>
      </c>
      <c r="K60" s="126"/>
      <c r="L60" s="113"/>
      <c r="N60" s="129"/>
      <c r="O60" s="129"/>
      <c r="Q60" s="32"/>
      <c r="R60" s="32"/>
      <c r="S60" s="129"/>
    </row>
    <row r="61" spans="1:19" s="15" customFormat="1" ht="21" customHeight="1" x14ac:dyDescent="0.45">
      <c r="A61" s="94" t="s">
        <v>56</v>
      </c>
      <c r="B61" s="84"/>
      <c r="C61" s="83"/>
      <c r="D61" s="85">
        <v>3503811</v>
      </c>
      <c r="E61" s="85"/>
      <c r="F61" s="85">
        <v>6836311</v>
      </c>
      <c r="G61" s="86"/>
      <c r="H61" s="85">
        <v>0</v>
      </c>
      <c r="I61" s="85"/>
      <c r="J61" s="85">
        <v>0</v>
      </c>
      <c r="K61" s="126"/>
      <c r="L61" s="113"/>
      <c r="M61" s="129"/>
      <c r="N61" s="32"/>
    </row>
    <row r="62" spans="1:19" s="15" customFormat="1" ht="21" customHeight="1" x14ac:dyDescent="0.45">
      <c r="A62" s="87" t="s">
        <v>57</v>
      </c>
      <c r="B62" s="88"/>
      <c r="C62" s="87"/>
      <c r="D62" s="89">
        <f>SUM(D57:D61)</f>
        <v>1431972053</v>
      </c>
      <c r="E62" s="90"/>
      <c r="F62" s="89">
        <v>1352979354</v>
      </c>
      <c r="G62" s="90"/>
      <c r="H62" s="89">
        <f>SUM(H57:H61)</f>
        <v>466979366</v>
      </c>
      <c r="I62" s="90"/>
      <c r="J62" s="89">
        <v>553892837</v>
      </c>
      <c r="K62" s="126"/>
      <c r="L62" s="113"/>
      <c r="N62" s="129"/>
    </row>
    <row r="63" spans="1:19" s="20" customFormat="1" ht="14.1" customHeight="1" x14ac:dyDescent="0.45">
      <c r="A63" s="83"/>
      <c r="B63" s="84"/>
      <c r="C63" s="83"/>
      <c r="D63" s="91"/>
      <c r="E63" s="91"/>
      <c r="F63" s="91"/>
      <c r="G63" s="91"/>
      <c r="H63" s="91"/>
      <c r="I63" s="91"/>
      <c r="J63" s="91"/>
      <c r="K63" s="126"/>
      <c r="L63" s="113"/>
    </row>
    <row r="64" spans="1:19" s="15" customFormat="1" ht="21.75" x14ac:dyDescent="0.45">
      <c r="A64" s="87" t="s">
        <v>58</v>
      </c>
      <c r="B64" s="84"/>
      <c r="C64" s="83"/>
      <c r="D64" s="96">
        <f>D54+D62</f>
        <v>4920562507</v>
      </c>
      <c r="E64" s="90"/>
      <c r="F64" s="96">
        <v>5389349058</v>
      </c>
      <c r="G64" s="90"/>
      <c r="H64" s="96">
        <f>H54+H62</f>
        <v>3187008239</v>
      </c>
      <c r="I64" s="90"/>
      <c r="J64" s="96">
        <v>3679080213</v>
      </c>
      <c r="K64" s="126"/>
      <c r="L64" s="113"/>
      <c r="M64" s="32"/>
    </row>
    <row r="65" spans="1:13" s="15" customFormat="1" ht="21.75" x14ac:dyDescent="0.45">
      <c r="A65" s="83"/>
      <c r="B65" s="84"/>
      <c r="C65" s="83"/>
      <c r="D65" s="91"/>
      <c r="E65" s="91"/>
      <c r="F65" s="91"/>
      <c r="G65" s="91"/>
      <c r="H65" s="91"/>
      <c r="I65" s="91"/>
      <c r="J65" s="91"/>
      <c r="K65" s="126"/>
      <c r="L65" s="113"/>
      <c r="M65" s="32"/>
    </row>
    <row r="66" spans="1:13" s="15" customFormat="1" ht="21.75" x14ac:dyDescent="0.45">
      <c r="A66" s="92" t="s">
        <v>59</v>
      </c>
      <c r="B66" s="84"/>
      <c r="C66" s="83"/>
      <c r="D66" s="91"/>
      <c r="E66" s="91"/>
      <c r="F66" s="91"/>
      <c r="G66" s="91"/>
      <c r="H66" s="91"/>
      <c r="I66" s="91"/>
      <c r="J66" s="91"/>
      <c r="K66" s="126"/>
      <c r="L66" s="113"/>
    </row>
    <row r="67" spans="1:13" s="15" customFormat="1" ht="21" customHeight="1" x14ac:dyDescent="0.45">
      <c r="A67" s="83" t="s">
        <v>60</v>
      </c>
      <c r="B67" s="84"/>
      <c r="C67" s="83"/>
      <c r="D67" s="91"/>
      <c r="E67" s="91"/>
      <c r="F67" s="91"/>
      <c r="G67" s="91"/>
      <c r="H67" s="91"/>
      <c r="I67" s="91"/>
      <c r="J67" s="91"/>
      <c r="K67" s="126"/>
      <c r="L67" s="113"/>
    </row>
    <row r="68" spans="1:13" s="15" customFormat="1" ht="21" customHeight="1" thickBot="1" x14ac:dyDescent="0.5">
      <c r="A68" s="83" t="s">
        <v>61</v>
      </c>
      <c r="B68" s="84">
        <v>18</v>
      </c>
      <c r="C68" s="83"/>
      <c r="D68" s="97">
        <v>1022219530</v>
      </c>
      <c r="E68" s="91"/>
      <c r="F68" s="97">
        <v>1022219530</v>
      </c>
      <c r="G68" s="91"/>
      <c r="H68" s="97">
        <v>1022219530</v>
      </c>
      <c r="I68" s="91"/>
      <c r="J68" s="97">
        <v>1022219530</v>
      </c>
      <c r="K68" s="126"/>
      <c r="L68" s="113"/>
    </row>
    <row r="69" spans="1:13" s="15" customFormat="1" ht="21" customHeight="1" thickTop="1" x14ac:dyDescent="0.45">
      <c r="A69" s="83" t="s">
        <v>62</v>
      </c>
      <c r="B69" s="84">
        <v>18</v>
      </c>
      <c r="C69" s="83"/>
      <c r="D69" s="91">
        <v>817775625</v>
      </c>
      <c r="F69" s="91">
        <v>817775625</v>
      </c>
      <c r="G69" s="91"/>
      <c r="H69" s="91">
        <v>817775625</v>
      </c>
      <c r="I69" s="98"/>
      <c r="J69" s="91">
        <v>817775625</v>
      </c>
      <c r="K69" s="126"/>
      <c r="L69" s="113"/>
    </row>
    <row r="70" spans="1:13" s="15" customFormat="1" ht="21" customHeight="1" x14ac:dyDescent="0.45">
      <c r="A70" s="83" t="s">
        <v>63</v>
      </c>
      <c r="B70" s="84"/>
      <c r="C70" s="83"/>
      <c r="D70" s="99"/>
      <c r="E70" s="98"/>
      <c r="F70" s="99"/>
      <c r="G70" s="99"/>
      <c r="H70" s="99"/>
      <c r="I70" s="98"/>
      <c r="J70" s="99"/>
      <c r="K70" s="126"/>
      <c r="L70" s="113"/>
    </row>
    <row r="71" spans="1:13" s="15" customFormat="1" ht="21" customHeight="1" x14ac:dyDescent="0.45">
      <c r="A71" s="83" t="s">
        <v>64</v>
      </c>
      <c r="B71" s="84">
        <v>19</v>
      </c>
      <c r="C71" s="83"/>
      <c r="D71" s="85">
        <f>'SCE(Conso)  65'!E37</f>
        <v>504942690</v>
      </c>
      <c r="E71" s="85"/>
      <c r="F71" s="85">
        <v>504942690</v>
      </c>
      <c r="G71" s="86"/>
      <c r="H71" s="85">
        <v>504942690</v>
      </c>
      <c r="I71" s="85"/>
      <c r="J71" s="85">
        <v>504942690</v>
      </c>
      <c r="K71" s="126"/>
      <c r="L71" s="113"/>
    </row>
    <row r="72" spans="1:13" s="15" customFormat="1" ht="21" customHeight="1" x14ac:dyDescent="0.45">
      <c r="A72" s="83" t="s">
        <v>65</v>
      </c>
      <c r="B72" s="84"/>
      <c r="C72" s="83"/>
      <c r="D72" s="85">
        <f>'SCE(Conso)  65'!G37</f>
        <v>17395000</v>
      </c>
      <c r="E72" s="85"/>
      <c r="F72" s="85">
        <v>17395000</v>
      </c>
      <c r="G72" s="86"/>
      <c r="H72" s="85">
        <v>0</v>
      </c>
      <c r="I72" s="85"/>
      <c r="J72" s="85">
        <v>0</v>
      </c>
      <c r="K72" s="126"/>
      <c r="L72" s="113"/>
    </row>
    <row r="73" spans="1:13" s="15" customFormat="1" ht="21" customHeight="1" x14ac:dyDescent="0.45">
      <c r="A73" s="83" t="s">
        <v>66</v>
      </c>
      <c r="B73" s="84"/>
      <c r="C73" s="83"/>
      <c r="D73" s="85">
        <f>'SCE(Conso)  65'!I37</f>
        <v>324627273</v>
      </c>
      <c r="E73" s="85"/>
      <c r="F73" s="85">
        <v>507176028</v>
      </c>
      <c r="G73" s="86"/>
      <c r="H73" s="85">
        <v>0</v>
      </c>
      <c r="I73" s="85"/>
      <c r="J73" s="85">
        <v>0</v>
      </c>
      <c r="K73" s="126"/>
      <c r="L73" s="113"/>
    </row>
    <row r="74" spans="1:13" s="15" customFormat="1" ht="21" customHeight="1" x14ac:dyDescent="0.45">
      <c r="A74" s="83" t="s">
        <v>67</v>
      </c>
      <c r="B74" s="84"/>
      <c r="C74" s="83"/>
      <c r="D74" s="85"/>
      <c r="E74" s="85"/>
      <c r="F74" s="85"/>
      <c r="G74" s="86"/>
      <c r="H74" s="85"/>
      <c r="I74" s="85"/>
      <c r="J74" s="85"/>
      <c r="K74" s="126"/>
      <c r="L74" s="113"/>
    </row>
    <row r="75" spans="1:13" s="15" customFormat="1" ht="21" customHeight="1" x14ac:dyDescent="0.45">
      <c r="A75" s="83" t="s">
        <v>68</v>
      </c>
      <c r="B75" s="84"/>
      <c r="C75" s="83"/>
      <c r="D75" s="85"/>
      <c r="E75" s="85"/>
      <c r="F75" s="85"/>
      <c r="G75" s="86"/>
      <c r="H75" s="85"/>
      <c r="I75" s="85"/>
      <c r="J75" s="85"/>
      <c r="K75" s="126"/>
      <c r="L75" s="113"/>
    </row>
    <row r="76" spans="1:13" s="15" customFormat="1" ht="21" customHeight="1" x14ac:dyDescent="0.45">
      <c r="A76" s="83" t="s">
        <v>69</v>
      </c>
      <c r="B76" s="84">
        <v>19</v>
      </c>
      <c r="C76" s="83"/>
      <c r="D76" s="85">
        <f>'SCE(Conso)  65'!K37</f>
        <v>163484430</v>
      </c>
      <c r="E76" s="85"/>
      <c r="F76" s="85">
        <v>133187952</v>
      </c>
      <c r="G76" s="86"/>
      <c r="H76" s="85">
        <f>'SCE  '!H51</f>
        <v>101287662</v>
      </c>
      <c r="I76" s="85"/>
      <c r="J76" s="85">
        <v>88505670</v>
      </c>
      <c r="K76" s="126"/>
      <c r="L76" s="113"/>
      <c r="M76" s="32"/>
    </row>
    <row r="77" spans="1:13" s="15" customFormat="1" ht="21" customHeight="1" x14ac:dyDescent="0.45">
      <c r="A77" s="83" t="s">
        <v>70</v>
      </c>
      <c r="B77" s="84"/>
      <c r="C77" s="83"/>
      <c r="D77" s="85">
        <f>'SCE(Conso)  65'!M37</f>
        <v>354368632</v>
      </c>
      <c r="E77" s="85"/>
      <c r="F77" s="85">
        <v>220139945</v>
      </c>
      <c r="G77" s="86"/>
      <c r="H77" s="85">
        <f>'SCE  '!J51</f>
        <v>920162153</v>
      </c>
      <c r="I77" s="85"/>
      <c r="J77" s="85">
        <v>789428028</v>
      </c>
      <c r="K77" s="126"/>
      <c r="L77" s="113"/>
      <c r="M77" s="32"/>
    </row>
    <row r="78" spans="1:13" s="15" customFormat="1" ht="21" customHeight="1" x14ac:dyDescent="0.45">
      <c r="A78" s="83" t="s">
        <v>71</v>
      </c>
      <c r="B78" s="84">
        <v>19</v>
      </c>
      <c r="C78" s="83"/>
      <c r="D78" s="85">
        <f>'SCE(Conso)  65'!U37</f>
        <v>1374150019</v>
      </c>
      <c r="E78" s="85"/>
      <c r="F78" s="85">
        <v>1377275133</v>
      </c>
      <c r="G78" s="86"/>
      <c r="H78" s="85">
        <f>'SCE  '!L51</f>
        <v>474768906</v>
      </c>
      <c r="I78" s="85"/>
      <c r="J78" s="85">
        <v>485311541</v>
      </c>
      <c r="K78" s="126"/>
      <c r="L78" s="113"/>
      <c r="M78" s="32"/>
    </row>
    <row r="79" spans="1:13" s="15" customFormat="1" ht="21" customHeight="1" x14ac:dyDescent="0.45">
      <c r="A79" s="100" t="s">
        <v>72</v>
      </c>
      <c r="B79" s="88"/>
      <c r="C79" s="87"/>
      <c r="D79" s="101">
        <f>SUM(D69:D78)</f>
        <v>3556743669</v>
      </c>
      <c r="E79" s="90"/>
      <c r="F79" s="101">
        <v>3577892373</v>
      </c>
      <c r="G79" s="90"/>
      <c r="H79" s="101">
        <f>SUM(H69:H78)</f>
        <v>2818937036</v>
      </c>
      <c r="I79" s="90"/>
      <c r="J79" s="101">
        <v>2685963554</v>
      </c>
      <c r="K79" s="126"/>
      <c r="L79" s="113"/>
      <c r="M79" s="113"/>
    </row>
    <row r="80" spans="1:13" s="20" customFormat="1" ht="21" customHeight="1" x14ac:dyDescent="0.45">
      <c r="A80" s="83" t="s">
        <v>73</v>
      </c>
      <c r="B80" s="84">
        <v>10</v>
      </c>
      <c r="C80" s="83"/>
      <c r="D80" s="115">
        <f>'SCE(Conso)  65'!Y37</f>
        <v>599669870</v>
      </c>
      <c r="E80" s="91"/>
      <c r="F80" s="115">
        <v>513396570</v>
      </c>
      <c r="G80" s="91"/>
      <c r="H80" s="115">
        <v>0</v>
      </c>
      <c r="I80" s="98"/>
      <c r="J80" s="115">
        <v>0</v>
      </c>
      <c r="K80" s="126"/>
      <c r="L80" s="113"/>
      <c r="M80" s="114"/>
    </row>
    <row r="81" spans="1:19" s="15" customFormat="1" ht="21" customHeight="1" x14ac:dyDescent="0.45">
      <c r="A81" s="87" t="s">
        <v>74</v>
      </c>
      <c r="B81" s="84"/>
      <c r="C81" s="83"/>
      <c r="D81" s="96">
        <f>D79+D80</f>
        <v>4156413539</v>
      </c>
      <c r="E81" s="90"/>
      <c r="F81" s="96">
        <v>4091288943</v>
      </c>
      <c r="G81" s="90"/>
      <c r="H81" s="96">
        <f>H79+H80</f>
        <v>2818937036</v>
      </c>
      <c r="I81" s="90"/>
      <c r="J81" s="96">
        <v>2685963554</v>
      </c>
      <c r="K81" s="126"/>
      <c r="L81" s="113"/>
      <c r="M81" s="32"/>
    </row>
    <row r="82" spans="1:19" s="15" customFormat="1" ht="14.1" customHeight="1" x14ac:dyDescent="0.45">
      <c r="A82" s="87"/>
      <c r="B82" s="84"/>
      <c r="C82" s="83"/>
      <c r="D82" s="90"/>
      <c r="E82" s="90"/>
      <c r="F82" s="90"/>
      <c r="G82" s="90"/>
      <c r="H82" s="90"/>
      <c r="I82" s="90"/>
      <c r="J82" s="90"/>
      <c r="K82" s="126"/>
      <c r="L82" s="113"/>
      <c r="M82" s="32"/>
    </row>
    <row r="83" spans="1:19" s="15" customFormat="1" ht="21" customHeight="1" thickBot="1" x14ac:dyDescent="0.5">
      <c r="A83" s="87" t="s">
        <v>75</v>
      </c>
      <c r="B83" s="84"/>
      <c r="C83" s="83"/>
      <c r="D83" s="95">
        <f>+D64+D81</f>
        <v>9076976046</v>
      </c>
      <c r="E83" s="90"/>
      <c r="F83" s="95">
        <v>9480638001</v>
      </c>
      <c r="G83" s="90"/>
      <c r="H83" s="95">
        <f>+H64+H81</f>
        <v>6005945275</v>
      </c>
      <c r="I83" s="90"/>
      <c r="J83" s="95">
        <v>6365043767</v>
      </c>
      <c r="K83" s="126"/>
      <c r="L83" s="113"/>
    </row>
    <row r="84" spans="1:19" s="15" customFormat="1" ht="21" customHeight="1" thickTop="1" x14ac:dyDescent="0.45">
      <c r="A84" s="87"/>
      <c r="B84" s="84"/>
      <c r="C84" s="83"/>
      <c r="D84" s="90"/>
      <c r="E84" s="90"/>
      <c r="F84" s="90"/>
      <c r="G84" s="90"/>
      <c r="H84" s="90"/>
      <c r="I84" s="90"/>
      <c r="J84" s="90"/>
      <c r="K84" s="126"/>
      <c r="L84" s="113"/>
    </row>
    <row r="85" spans="1:19" s="15" customFormat="1" ht="21" customHeight="1" x14ac:dyDescent="0.45">
      <c r="A85" s="87"/>
      <c r="B85" s="84"/>
      <c r="C85" s="83"/>
      <c r="D85" s="174"/>
      <c r="E85" s="90"/>
      <c r="F85" s="174"/>
      <c r="G85" s="90"/>
      <c r="H85" s="158"/>
      <c r="I85" s="90"/>
      <c r="J85" s="174"/>
      <c r="K85" s="128"/>
      <c r="L85" s="19"/>
      <c r="M85" s="33"/>
      <c r="N85" s="19"/>
      <c r="O85" s="33"/>
      <c r="P85" s="19"/>
      <c r="Q85" s="33"/>
      <c r="R85" s="19"/>
      <c r="S85" s="19"/>
    </row>
    <row r="86" spans="1:19" s="15" customFormat="1" ht="21" customHeight="1" x14ac:dyDescent="0.45">
      <c r="A86" s="1"/>
      <c r="B86" s="110"/>
      <c r="C86" s="111"/>
      <c r="D86" s="34"/>
      <c r="E86" s="34"/>
      <c r="F86" s="34"/>
      <c r="G86" s="34"/>
      <c r="H86" s="34"/>
      <c r="I86" s="34"/>
      <c r="J86" s="34"/>
      <c r="K86" s="128"/>
      <c r="L86" s="19"/>
      <c r="M86" s="33"/>
      <c r="N86" s="19"/>
      <c r="O86" s="33"/>
      <c r="P86" s="19"/>
      <c r="Q86" s="33"/>
      <c r="R86" s="19"/>
      <c r="S86" s="19"/>
    </row>
    <row r="87" spans="1:19" x14ac:dyDescent="0.45">
      <c r="D87" s="134"/>
      <c r="H87" s="134"/>
    </row>
  </sheetData>
  <mergeCells count="10">
    <mergeCell ref="D41:J41"/>
    <mergeCell ref="D4:F4"/>
    <mergeCell ref="H4:J4"/>
    <mergeCell ref="D7:J7"/>
    <mergeCell ref="H38:J38"/>
    <mergeCell ref="D38:G38"/>
    <mergeCell ref="D5:F5"/>
    <mergeCell ref="H5:J5"/>
    <mergeCell ref="D39:F39"/>
    <mergeCell ref="H39:J39"/>
  </mergeCells>
  <phoneticPr fontId="0" type="noConversion"/>
  <pageMargins left="0.7" right="0.7" top="0.48" bottom="0.5" header="0.5" footer="0.5"/>
  <pageSetup paperSize="9" scale="74" firstPageNumber="7" fitToHeight="0" orientation="portrait" useFirstPageNumber="1" r:id="rId1"/>
  <headerFooter>
    <oddFooter>&amp;Lหมายเหตุประกอบงบการเงินเป็นส่วนหนึ่งของงบการเงินนี้
&amp;C&amp;P</oddFooter>
  </headerFooter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8"/>
  <sheetViews>
    <sheetView zoomScaleNormal="100" zoomScaleSheetLayoutView="100" workbookViewId="0">
      <selection activeCell="C1" sqref="C1:I1048576"/>
    </sheetView>
  </sheetViews>
  <sheetFormatPr defaultColWidth="9.140625" defaultRowHeight="21.75" x14ac:dyDescent="0.45"/>
  <cols>
    <col min="1" max="1" width="70.42578125" style="10" customWidth="1"/>
    <col min="2" max="2" width="8.85546875" style="11" customWidth="1"/>
    <col min="3" max="3" width="14.85546875" style="27" customWidth="1"/>
    <col min="4" max="4" width="1" style="27" customWidth="1"/>
    <col min="5" max="5" width="15.7109375" style="27" customWidth="1"/>
    <col min="6" max="6" width="1" style="27" customWidth="1"/>
    <col min="7" max="7" width="14.85546875" style="27" customWidth="1"/>
    <col min="8" max="8" width="1" style="27" customWidth="1"/>
    <col min="9" max="9" width="15.42578125" style="27" customWidth="1"/>
    <col min="10" max="10" width="17.85546875" style="12" bestFit="1" customWidth="1"/>
    <col min="11" max="11" width="16.85546875" style="12" bestFit="1" customWidth="1"/>
    <col min="12" max="12" width="19" style="12" bestFit="1" customWidth="1"/>
    <col min="13" max="13" width="12.42578125" style="12" bestFit="1" customWidth="1"/>
    <col min="14" max="14" width="9.140625" style="12"/>
    <col min="15" max="15" width="20" style="12" customWidth="1"/>
    <col min="16" max="16384" width="9.140625" style="12"/>
  </cols>
  <sheetData>
    <row r="1" spans="1:15" s="6" customFormat="1" ht="23.25" x14ac:dyDescent="0.45">
      <c r="A1" s="125" t="s">
        <v>0</v>
      </c>
      <c r="B1" s="7"/>
      <c r="C1" s="4"/>
      <c r="D1" s="26"/>
      <c r="E1" s="26"/>
      <c r="F1" s="26"/>
      <c r="G1" s="26"/>
      <c r="H1" s="26"/>
      <c r="I1" s="26"/>
      <c r="J1" s="26"/>
    </row>
    <row r="2" spans="1:15" s="6" customFormat="1" ht="23.25" x14ac:dyDescent="0.45">
      <c r="A2" s="3" t="s">
        <v>76</v>
      </c>
      <c r="B2" s="7"/>
      <c r="C2" s="26"/>
      <c r="D2" s="26"/>
      <c r="E2" s="26"/>
      <c r="F2" s="26"/>
      <c r="G2" s="26"/>
      <c r="H2" s="26"/>
      <c r="I2" s="26"/>
    </row>
    <row r="3" spans="1:15" ht="21" customHeight="1" x14ac:dyDescent="0.45">
      <c r="A3" s="10" t="s">
        <v>77</v>
      </c>
      <c r="C3" s="192" t="s">
        <v>2</v>
      </c>
      <c r="D3" s="192"/>
      <c r="E3" s="192"/>
      <c r="G3" s="192" t="s">
        <v>3</v>
      </c>
      <c r="H3" s="192"/>
      <c r="I3" s="192"/>
    </row>
    <row r="4" spans="1:15" ht="21" customHeight="1" x14ac:dyDescent="0.45">
      <c r="C4" s="194" t="s">
        <v>78</v>
      </c>
      <c r="D4" s="191"/>
      <c r="E4" s="191"/>
      <c r="G4" s="194" t="s">
        <v>78</v>
      </c>
      <c r="H4" s="191"/>
      <c r="I4" s="191"/>
    </row>
    <row r="5" spans="1:15" ht="21" customHeight="1" x14ac:dyDescent="0.45">
      <c r="B5" s="11" t="s">
        <v>6</v>
      </c>
      <c r="C5" s="106" t="s">
        <v>7</v>
      </c>
      <c r="D5" s="107"/>
      <c r="E5" s="106" t="s">
        <v>8</v>
      </c>
      <c r="F5" s="107"/>
      <c r="G5" s="106" t="s">
        <v>7</v>
      </c>
      <c r="H5" s="107"/>
      <c r="I5" s="106" t="s">
        <v>8</v>
      </c>
    </row>
    <row r="6" spans="1:15" ht="19.5" customHeight="1" x14ac:dyDescent="0.45">
      <c r="B6" s="14"/>
      <c r="C6" s="193" t="s">
        <v>9</v>
      </c>
      <c r="D6" s="193"/>
      <c r="E6" s="193"/>
      <c r="F6" s="193"/>
      <c r="G6" s="193"/>
      <c r="H6" s="193"/>
      <c r="I6" s="193"/>
      <c r="K6" s="33"/>
    </row>
    <row r="7" spans="1:15" ht="22.35" customHeight="1" x14ac:dyDescent="0.45">
      <c r="A7" s="22" t="s">
        <v>79</v>
      </c>
    </row>
    <row r="8" spans="1:15" ht="21" customHeight="1" x14ac:dyDescent="0.45">
      <c r="A8" s="10" t="s">
        <v>80</v>
      </c>
      <c r="B8" s="11">
        <v>20</v>
      </c>
      <c r="C8" s="138">
        <v>9227740916</v>
      </c>
      <c r="D8" s="138"/>
      <c r="E8" s="138">
        <v>9333333253</v>
      </c>
      <c r="F8" s="138"/>
      <c r="G8" s="138">
        <v>6390776610</v>
      </c>
      <c r="H8" s="138"/>
      <c r="I8" s="138">
        <v>6422817747</v>
      </c>
      <c r="J8" s="66"/>
      <c r="K8" s="33"/>
      <c r="L8" s="33"/>
      <c r="M8" s="33"/>
      <c r="N8" s="33"/>
      <c r="O8" s="33"/>
    </row>
    <row r="9" spans="1:15" ht="21" customHeight="1" x14ac:dyDescent="0.45">
      <c r="A9" s="10" t="s">
        <v>81</v>
      </c>
      <c r="C9" s="138">
        <v>83955076</v>
      </c>
      <c r="D9" s="138"/>
      <c r="E9" s="138">
        <v>84468973</v>
      </c>
      <c r="F9" s="138"/>
      <c r="G9" s="138">
        <v>134705158</v>
      </c>
      <c r="H9" s="138"/>
      <c r="I9" s="138">
        <v>148688500</v>
      </c>
      <c r="J9" s="66"/>
      <c r="K9" s="33"/>
      <c r="L9" s="33"/>
      <c r="M9" s="33"/>
      <c r="N9" s="33"/>
      <c r="O9" s="33"/>
    </row>
    <row r="10" spans="1:15" ht="22.35" customHeight="1" x14ac:dyDescent="0.45">
      <c r="A10" s="18" t="s">
        <v>82</v>
      </c>
      <c r="C10" s="29">
        <f>SUM(C8:C9)</f>
        <v>9311695992</v>
      </c>
      <c r="D10" s="30"/>
      <c r="E10" s="29">
        <v>9417802226</v>
      </c>
      <c r="F10" s="30"/>
      <c r="G10" s="29">
        <f>SUM(G8:G9)</f>
        <v>6525481768</v>
      </c>
      <c r="H10" s="30"/>
      <c r="I10" s="29">
        <v>6571506247</v>
      </c>
      <c r="J10" s="66"/>
      <c r="K10" s="33"/>
      <c r="L10" s="33"/>
      <c r="M10" s="33"/>
      <c r="N10" s="33"/>
      <c r="O10" s="33"/>
    </row>
    <row r="11" spans="1:15" ht="9.6" customHeight="1" x14ac:dyDescent="0.45">
      <c r="A11" s="18"/>
      <c r="C11" s="35"/>
      <c r="D11" s="30"/>
      <c r="E11" s="35"/>
      <c r="F11" s="30"/>
      <c r="G11" s="35"/>
      <c r="H11" s="30"/>
      <c r="I11" s="35"/>
      <c r="J11" s="66"/>
      <c r="K11" s="33"/>
      <c r="L11" s="33"/>
      <c r="M11" s="33"/>
      <c r="N11" s="33"/>
      <c r="O11" s="33"/>
    </row>
    <row r="12" spans="1:15" ht="22.35" customHeight="1" x14ac:dyDescent="0.45">
      <c r="A12" s="22" t="s">
        <v>83</v>
      </c>
      <c r="C12" s="116"/>
      <c r="E12" s="116"/>
      <c r="G12" s="116"/>
      <c r="H12" s="138"/>
      <c r="I12" s="116"/>
      <c r="J12" s="66"/>
      <c r="K12" s="33"/>
      <c r="L12" s="33"/>
      <c r="M12" s="33"/>
      <c r="N12" s="33"/>
      <c r="O12" s="33"/>
    </row>
    <row r="13" spans="1:15" ht="22.35" customHeight="1" x14ac:dyDescent="0.45">
      <c r="A13" s="10" t="s">
        <v>84</v>
      </c>
      <c r="B13" s="11">
        <v>7</v>
      </c>
      <c r="C13" s="138">
        <v>8142718405</v>
      </c>
      <c r="D13" s="138"/>
      <c r="E13" s="138">
        <v>7704102111</v>
      </c>
      <c r="F13" s="138"/>
      <c r="G13" s="138">
        <v>5612883685</v>
      </c>
      <c r="H13" s="138"/>
      <c r="I13" s="138">
        <v>5528743406</v>
      </c>
      <c r="J13" s="66"/>
      <c r="K13" s="33"/>
      <c r="L13" s="66"/>
      <c r="M13" s="33"/>
      <c r="N13" s="33"/>
      <c r="O13" s="33"/>
    </row>
    <row r="14" spans="1:15" ht="22.35" customHeight="1" x14ac:dyDescent="0.45">
      <c r="A14" s="10" t="s">
        <v>85</v>
      </c>
      <c r="C14" s="138">
        <v>277893108</v>
      </c>
      <c r="D14" s="138"/>
      <c r="E14" s="138">
        <v>274885293</v>
      </c>
      <c r="F14" s="138"/>
      <c r="G14" s="138">
        <v>216530940</v>
      </c>
      <c r="H14" s="138"/>
      <c r="I14" s="138">
        <v>205039573</v>
      </c>
      <c r="J14" s="117"/>
      <c r="K14" s="33"/>
      <c r="L14" s="33"/>
      <c r="M14" s="33"/>
      <c r="N14" s="33"/>
      <c r="O14" s="33"/>
    </row>
    <row r="15" spans="1:15" ht="22.35" customHeight="1" x14ac:dyDescent="0.45">
      <c r="A15" s="10" t="s">
        <v>86</v>
      </c>
      <c r="C15" s="138">
        <v>387705850</v>
      </c>
      <c r="D15" s="138"/>
      <c r="E15" s="138">
        <v>559853213</v>
      </c>
      <c r="F15" s="138"/>
      <c r="G15" s="138">
        <v>249150088</v>
      </c>
      <c r="H15" s="138"/>
      <c r="I15" s="138">
        <v>280341835</v>
      </c>
      <c r="J15" s="138"/>
      <c r="K15" s="33"/>
      <c r="L15" s="33"/>
      <c r="M15" s="33"/>
      <c r="N15" s="33"/>
      <c r="O15" s="33"/>
    </row>
    <row r="16" spans="1:15" ht="22.35" customHeight="1" x14ac:dyDescent="0.45">
      <c r="A16" s="18" t="s">
        <v>87</v>
      </c>
      <c r="C16" s="29">
        <f>SUM(C13:C15)</f>
        <v>8808317363</v>
      </c>
      <c r="D16" s="138"/>
      <c r="E16" s="29">
        <v>8538840617</v>
      </c>
      <c r="F16" s="138"/>
      <c r="G16" s="29">
        <f>SUM(G13:G15)</f>
        <v>6078564713</v>
      </c>
      <c r="H16" s="138"/>
      <c r="I16" s="29">
        <v>6014124814</v>
      </c>
      <c r="J16" s="117"/>
      <c r="K16" s="33"/>
      <c r="L16" s="33"/>
      <c r="M16" s="33"/>
      <c r="N16" s="33"/>
      <c r="O16" s="33"/>
    </row>
    <row r="17" spans="1:15" ht="9.6" customHeight="1" x14ac:dyDescent="0.45">
      <c r="A17" s="18"/>
      <c r="C17" s="35"/>
      <c r="D17" s="138"/>
      <c r="E17" s="35"/>
      <c r="F17" s="138"/>
      <c r="G17" s="35"/>
      <c r="H17" s="138"/>
      <c r="I17" s="35"/>
      <c r="J17" s="117"/>
      <c r="K17" s="33"/>
      <c r="L17" s="33"/>
      <c r="M17" s="33"/>
      <c r="N17" s="33"/>
      <c r="O17" s="33"/>
    </row>
    <row r="18" spans="1:15" ht="21.6" customHeight="1" x14ac:dyDescent="0.45">
      <c r="A18" s="18" t="s">
        <v>88</v>
      </c>
      <c r="C18" s="35">
        <f>C10-C16</f>
        <v>503378629</v>
      </c>
      <c r="D18" s="30"/>
      <c r="E18" s="35">
        <v>878961609</v>
      </c>
      <c r="F18" s="30"/>
      <c r="G18" s="35">
        <f>G10-G16</f>
        <v>446917055</v>
      </c>
      <c r="H18" s="30"/>
      <c r="I18" s="35">
        <v>557381433</v>
      </c>
      <c r="J18" s="66"/>
      <c r="K18" s="33"/>
      <c r="L18" s="33"/>
      <c r="M18" s="33"/>
      <c r="N18" s="33"/>
      <c r="O18" s="33"/>
    </row>
    <row r="19" spans="1:15" ht="21.6" customHeight="1" x14ac:dyDescent="0.45">
      <c r="A19" s="10" t="s">
        <v>89</v>
      </c>
      <c r="C19" s="135">
        <v>151977484</v>
      </c>
      <c r="D19" s="138"/>
      <c r="E19" s="135">
        <v>182714846</v>
      </c>
      <c r="F19" s="138"/>
      <c r="G19" s="135">
        <v>125611969</v>
      </c>
      <c r="H19" s="138"/>
      <c r="I19" s="135">
        <v>137195503</v>
      </c>
      <c r="J19" s="66"/>
      <c r="K19" s="33"/>
      <c r="L19" s="33"/>
      <c r="M19" s="33"/>
      <c r="N19" s="33"/>
      <c r="O19" s="33"/>
    </row>
    <row r="20" spans="1:15" ht="22.35" customHeight="1" x14ac:dyDescent="0.45">
      <c r="A20" s="10" t="s">
        <v>90</v>
      </c>
      <c r="B20" s="11">
        <v>8</v>
      </c>
      <c r="C20" s="138">
        <v>872432</v>
      </c>
      <c r="D20" s="138"/>
      <c r="E20" s="138">
        <v>-631202</v>
      </c>
      <c r="F20" s="138"/>
      <c r="G20" s="138">
        <v>0</v>
      </c>
      <c r="H20" s="138"/>
      <c r="I20" s="138">
        <v>0</v>
      </c>
      <c r="J20" s="66"/>
      <c r="K20" s="130"/>
      <c r="L20" s="33"/>
      <c r="M20" s="33"/>
      <c r="N20" s="33"/>
      <c r="O20" s="33"/>
    </row>
    <row r="21" spans="1:15" ht="22.35" customHeight="1" x14ac:dyDescent="0.45">
      <c r="A21" s="18" t="s">
        <v>91</v>
      </c>
      <c r="B21" s="21"/>
      <c r="C21" s="131">
        <f>C18-C19+C20</f>
        <v>352273577</v>
      </c>
      <c r="D21" s="35"/>
      <c r="E21" s="131">
        <v>695615561</v>
      </c>
      <c r="F21" s="35"/>
      <c r="G21" s="131">
        <f>G18-G19-G20</f>
        <v>321305086</v>
      </c>
      <c r="H21" s="35"/>
      <c r="I21" s="131">
        <v>420185930</v>
      </c>
      <c r="J21" s="66"/>
      <c r="K21" s="33"/>
      <c r="L21" s="33"/>
      <c r="M21" s="33"/>
      <c r="N21" s="33"/>
      <c r="O21" s="33"/>
    </row>
    <row r="22" spans="1:15" ht="22.35" customHeight="1" x14ac:dyDescent="0.45">
      <c r="A22" s="10" t="s">
        <v>92</v>
      </c>
      <c r="B22" s="11">
        <v>23</v>
      </c>
      <c r="C22" s="82">
        <v>123239727</v>
      </c>
      <c r="D22" s="135"/>
      <c r="E22" s="82">
        <v>168623623</v>
      </c>
      <c r="F22" s="135"/>
      <c r="G22" s="82">
        <v>65665260</v>
      </c>
      <c r="H22" s="135"/>
      <c r="I22" s="82">
        <v>69528950</v>
      </c>
      <c r="J22" s="66"/>
      <c r="K22" s="33"/>
      <c r="L22" s="33"/>
      <c r="M22" s="33"/>
      <c r="N22" s="33"/>
      <c r="O22" s="33"/>
    </row>
    <row r="23" spans="1:15" ht="22.35" customHeight="1" thickBot="1" x14ac:dyDescent="0.5">
      <c r="A23" s="18" t="s">
        <v>93</v>
      </c>
      <c r="C23" s="31">
        <f>C21-C22</f>
        <v>229033850</v>
      </c>
      <c r="D23" s="30"/>
      <c r="E23" s="31">
        <v>526991938</v>
      </c>
      <c r="F23" s="30"/>
      <c r="G23" s="31">
        <f>G21-G22</f>
        <v>255639826</v>
      </c>
      <c r="H23" s="30"/>
      <c r="I23" s="31">
        <v>350656980</v>
      </c>
      <c r="J23" s="66"/>
      <c r="K23" s="130"/>
      <c r="L23" s="33"/>
      <c r="M23" s="33"/>
      <c r="N23" s="33"/>
      <c r="O23" s="33"/>
    </row>
    <row r="24" spans="1:15" ht="9.6" customHeight="1" thickTop="1" x14ac:dyDescent="0.45">
      <c r="A24" s="18"/>
      <c r="C24" s="35"/>
      <c r="D24" s="30"/>
      <c r="E24" s="35"/>
      <c r="F24" s="30"/>
      <c r="G24" s="35"/>
      <c r="H24" s="30"/>
      <c r="I24" s="35"/>
      <c r="J24" s="66"/>
      <c r="K24" s="33"/>
      <c r="L24" s="33"/>
      <c r="M24" s="33"/>
      <c r="N24" s="33"/>
      <c r="O24" s="33"/>
    </row>
    <row r="25" spans="1:15" ht="22.35" customHeight="1" x14ac:dyDescent="0.45">
      <c r="A25" s="49" t="s">
        <v>94</v>
      </c>
      <c r="C25" s="112"/>
      <c r="D25" s="30"/>
      <c r="E25" s="112"/>
      <c r="F25" s="30"/>
      <c r="G25" s="112"/>
      <c r="H25" s="30"/>
      <c r="I25" s="112"/>
      <c r="J25" s="66"/>
      <c r="K25" s="33"/>
      <c r="L25" s="33"/>
      <c r="M25" s="33"/>
      <c r="N25" s="33"/>
      <c r="O25" s="33"/>
    </row>
    <row r="26" spans="1:15" ht="22.35" customHeight="1" x14ac:dyDescent="0.45">
      <c r="A26" s="108" t="s">
        <v>95</v>
      </c>
      <c r="C26" s="52"/>
      <c r="D26" s="52"/>
      <c r="E26" s="52"/>
      <c r="F26" s="52"/>
      <c r="G26" s="52"/>
      <c r="H26" s="52"/>
      <c r="I26" s="52"/>
      <c r="J26" s="66"/>
      <c r="K26" s="33"/>
      <c r="L26" s="33"/>
      <c r="M26" s="33"/>
      <c r="N26" s="33"/>
      <c r="O26" s="33"/>
    </row>
    <row r="27" spans="1:15" ht="22.35" customHeight="1" x14ac:dyDescent="0.45">
      <c r="A27" s="50" t="s">
        <v>96</v>
      </c>
      <c r="C27" s="52">
        <v>-6627333</v>
      </c>
      <c r="D27" s="52"/>
      <c r="E27" s="52">
        <v>-196163</v>
      </c>
      <c r="F27" s="52"/>
      <c r="G27" s="52">
        <v>0</v>
      </c>
      <c r="H27" s="52"/>
      <c r="I27" s="52">
        <v>0</v>
      </c>
      <c r="J27" s="66"/>
      <c r="K27" s="33"/>
      <c r="L27" s="33"/>
      <c r="M27" s="33"/>
      <c r="N27" s="33"/>
      <c r="O27" s="33"/>
    </row>
    <row r="28" spans="1:15" ht="22.35" customHeight="1" x14ac:dyDescent="0.45">
      <c r="A28" s="50" t="s">
        <v>97</v>
      </c>
      <c r="B28" s="11">
        <v>8</v>
      </c>
      <c r="C28" s="52">
        <v>0</v>
      </c>
      <c r="D28" s="52"/>
      <c r="E28" s="52">
        <v>-138413</v>
      </c>
      <c r="F28" s="52"/>
      <c r="G28" s="52">
        <v>0</v>
      </c>
      <c r="H28" s="52"/>
      <c r="I28" s="52">
        <v>0</v>
      </c>
      <c r="J28" s="66"/>
      <c r="K28" s="33"/>
      <c r="L28" s="33"/>
      <c r="M28" s="33"/>
      <c r="N28" s="33"/>
      <c r="O28" s="33"/>
    </row>
    <row r="29" spans="1:15" ht="21" customHeight="1" x14ac:dyDescent="0.45">
      <c r="A29" s="49" t="s">
        <v>98</v>
      </c>
      <c r="C29" s="137">
        <f>SUM(C27:C28)</f>
        <v>-6627333</v>
      </c>
      <c r="D29" s="51"/>
      <c r="E29" s="137">
        <v>-334576</v>
      </c>
      <c r="F29" s="51"/>
      <c r="G29" s="137">
        <v>0</v>
      </c>
      <c r="H29" s="51"/>
      <c r="I29" s="137">
        <v>0</v>
      </c>
      <c r="J29" s="66"/>
      <c r="K29" s="33"/>
      <c r="L29" s="33"/>
      <c r="M29" s="33"/>
      <c r="N29" s="33"/>
      <c r="O29" s="33"/>
    </row>
    <row r="30" spans="1:15" ht="7.35" customHeight="1" x14ac:dyDescent="0.45">
      <c r="A30" s="49"/>
      <c r="C30" s="52"/>
      <c r="D30" s="52"/>
      <c r="E30" s="52"/>
      <c r="F30" s="52"/>
      <c r="G30" s="52"/>
      <c r="H30" s="52"/>
      <c r="I30" s="52"/>
      <c r="J30" s="66"/>
      <c r="K30" s="33"/>
      <c r="L30" s="33"/>
      <c r="M30" s="33"/>
      <c r="N30" s="33"/>
      <c r="O30" s="33"/>
    </row>
    <row r="31" spans="1:15" ht="22.35" customHeight="1" x14ac:dyDescent="0.45">
      <c r="A31" s="50" t="s">
        <v>99</v>
      </c>
      <c r="B31" s="11">
        <v>12</v>
      </c>
      <c r="C31" s="175">
        <v>192055</v>
      </c>
      <c r="D31" s="175"/>
      <c r="E31" s="175">
        <v>0</v>
      </c>
      <c r="F31" s="175"/>
      <c r="G31" s="175">
        <v>0</v>
      </c>
      <c r="H31" s="175"/>
      <c r="I31" s="175">
        <v>0</v>
      </c>
      <c r="J31" s="66"/>
      <c r="K31" s="33"/>
      <c r="L31" s="33"/>
      <c r="M31" s="33"/>
      <c r="N31" s="33"/>
      <c r="O31" s="33"/>
    </row>
    <row r="32" spans="1:15" ht="22.35" customHeight="1" x14ac:dyDescent="0.45">
      <c r="A32" s="50" t="s">
        <v>100</v>
      </c>
      <c r="B32" s="11">
        <v>23</v>
      </c>
      <c r="C32" s="175">
        <v>-38411</v>
      </c>
      <c r="D32" s="175"/>
      <c r="E32" s="175">
        <v>0</v>
      </c>
      <c r="F32" s="175"/>
      <c r="G32" s="175">
        <v>0</v>
      </c>
      <c r="H32" s="175"/>
      <c r="I32" s="175">
        <v>0</v>
      </c>
      <c r="J32" s="66"/>
      <c r="K32" s="33"/>
      <c r="L32" s="33"/>
      <c r="M32" s="33"/>
      <c r="N32" s="33"/>
      <c r="O32" s="33"/>
    </row>
    <row r="33" spans="1:15" ht="22.35" customHeight="1" x14ac:dyDescent="0.45">
      <c r="A33" s="49" t="s">
        <v>101</v>
      </c>
      <c r="C33" s="70">
        <f>SUM(C31:C32)</f>
        <v>153644</v>
      </c>
      <c r="D33" s="176"/>
      <c r="E33" s="70">
        <v>0</v>
      </c>
      <c r="F33" s="176"/>
      <c r="G33" s="70">
        <v>0</v>
      </c>
      <c r="H33" s="176"/>
      <c r="I33" s="70">
        <v>0</v>
      </c>
      <c r="J33" s="66"/>
      <c r="K33" s="33"/>
      <c r="L33" s="33"/>
      <c r="M33" s="33"/>
      <c r="N33" s="33"/>
      <c r="O33" s="33"/>
    </row>
    <row r="34" spans="1:15" ht="9.6" customHeight="1" x14ac:dyDescent="0.45">
      <c r="A34" s="50"/>
      <c r="C34" s="52"/>
      <c r="D34" s="52"/>
      <c r="E34" s="52"/>
      <c r="F34" s="52"/>
      <c r="G34" s="52"/>
      <c r="H34" s="52"/>
      <c r="I34" s="52"/>
      <c r="J34" s="66"/>
      <c r="K34" s="33"/>
      <c r="L34" s="33"/>
      <c r="M34" s="33"/>
      <c r="N34" s="33"/>
      <c r="O34" s="33"/>
    </row>
    <row r="35" spans="1:15" ht="22.35" customHeight="1" x14ac:dyDescent="0.45">
      <c r="A35" s="49" t="s">
        <v>102</v>
      </c>
      <c r="C35" s="119">
        <f>C29+C33</f>
        <v>-6473689</v>
      </c>
      <c r="D35" s="51"/>
      <c r="E35" s="119">
        <v>-334576</v>
      </c>
      <c r="F35" s="51"/>
      <c r="G35" s="119">
        <v>0</v>
      </c>
      <c r="H35" s="51"/>
      <c r="I35" s="119">
        <v>0</v>
      </c>
      <c r="J35" s="66"/>
      <c r="K35" s="33"/>
      <c r="L35" s="33"/>
      <c r="M35" s="33"/>
      <c r="N35" s="33"/>
      <c r="O35" s="33"/>
    </row>
    <row r="36" spans="1:15" ht="22.35" customHeight="1" thickBot="1" x14ac:dyDescent="0.5">
      <c r="A36" s="49" t="s">
        <v>103</v>
      </c>
      <c r="C36" s="53">
        <f>C23+C35</f>
        <v>222560161</v>
      </c>
      <c r="D36" s="48"/>
      <c r="E36" s="53">
        <v>526657362</v>
      </c>
      <c r="F36" s="48"/>
      <c r="G36" s="53">
        <f>G23+G35</f>
        <v>255639826</v>
      </c>
      <c r="H36" s="48"/>
      <c r="I36" s="53">
        <v>350656980</v>
      </c>
      <c r="J36" s="66"/>
      <c r="K36" s="33"/>
      <c r="L36" s="33"/>
      <c r="M36" s="33"/>
      <c r="N36" s="33"/>
      <c r="O36" s="33"/>
    </row>
    <row r="37" spans="1:15" ht="9.6" customHeight="1" thickTop="1" x14ac:dyDescent="0.45">
      <c r="A37" s="49"/>
      <c r="C37" s="51"/>
      <c r="D37" s="48"/>
      <c r="E37" s="51"/>
      <c r="F37" s="48"/>
      <c r="G37" s="51"/>
      <c r="H37" s="48"/>
      <c r="I37" s="51"/>
      <c r="J37" s="66"/>
      <c r="K37" s="33"/>
      <c r="L37" s="33"/>
      <c r="M37" s="33"/>
      <c r="N37" s="33"/>
      <c r="O37" s="33"/>
    </row>
    <row r="38" spans="1:15" ht="22.35" customHeight="1" x14ac:dyDescent="0.45">
      <c r="A38" s="18" t="s">
        <v>104</v>
      </c>
      <c r="C38" s="35"/>
      <c r="D38" s="30"/>
      <c r="E38" s="35"/>
      <c r="F38" s="30"/>
      <c r="G38" s="35"/>
      <c r="H38" s="30"/>
      <c r="I38" s="35"/>
      <c r="J38" s="66"/>
      <c r="K38" s="33"/>
      <c r="L38" s="33"/>
      <c r="M38" s="33"/>
      <c r="N38" s="33"/>
      <c r="O38" s="33"/>
    </row>
    <row r="39" spans="1:15" ht="22.5" customHeight="1" x14ac:dyDescent="0.45">
      <c r="A39" s="10" t="s">
        <v>105</v>
      </c>
      <c r="C39" s="135">
        <f>C41-C40</f>
        <v>261060633</v>
      </c>
      <c r="D39" s="135"/>
      <c r="E39" s="135">
        <f>E41-E40</f>
        <v>607113522</v>
      </c>
      <c r="F39" s="135"/>
      <c r="G39" s="135">
        <f>G41-G40</f>
        <v>255639826</v>
      </c>
      <c r="H39" s="135"/>
      <c r="I39" s="135">
        <f>I41-I40</f>
        <v>350656980</v>
      </c>
      <c r="J39" s="66"/>
      <c r="K39" s="33"/>
      <c r="L39" s="33"/>
      <c r="M39" s="33"/>
      <c r="N39" s="33"/>
      <c r="O39" s="33"/>
    </row>
    <row r="40" spans="1:15" ht="22.5" customHeight="1" x14ac:dyDescent="0.45">
      <c r="A40" s="10" t="s">
        <v>106</v>
      </c>
      <c r="B40" s="11">
        <v>10</v>
      </c>
      <c r="C40" s="82">
        <v>-32026783</v>
      </c>
      <c r="D40" s="135"/>
      <c r="E40" s="82">
        <v>-80121584</v>
      </c>
      <c r="F40" s="135"/>
      <c r="G40" s="82">
        <v>0</v>
      </c>
      <c r="H40" s="135"/>
      <c r="I40" s="82">
        <v>0</v>
      </c>
      <c r="J40" s="66"/>
      <c r="K40" s="33"/>
      <c r="L40" s="33"/>
      <c r="M40" s="33"/>
      <c r="N40" s="33"/>
      <c r="O40" s="33"/>
    </row>
    <row r="41" spans="1:15" ht="22.35" customHeight="1" thickBot="1" x14ac:dyDescent="0.5">
      <c r="A41" s="18" t="s">
        <v>93</v>
      </c>
      <c r="C41" s="31">
        <f>C23</f>
        <v>229033850</v>
      </c>
      <c r="D41" s="30"/>
      <c r="E41" s="31">
        <v>526991938</v>
      </c>
      <c r="F41" s="30"/>
      <c r="G41" s="31">
        <f>G23</f>
        <v>255639826</v>
      </c>
      <c r="H41" s="30"/>
      <c r="I41" s="31">
        <v>350656980</v>
      </c>
      <c r="J41" s="66"/>
      <c r="K41" s="33"/>
      <c r="L41" s="33"/>
      <c r="M41" s="33"/>
      <c r="N41" s="33"/>
      <c r="O41" s="33"/>
    </row>
    <row r="42" spans="1:15" ht="9.6" customHeight="1" thickTop="1" x14ac:dyDescent="0.45">
      <c r="A42" s="18"/>
      <c r="C42" s="35"/>
      <c r="D42" s="30"/>
      <c r="E42" s="35"/>
      <c r="F42" s="30"/>
      <c r="G42" s="35"/>
      <c r="H42" s="30"/>
      <c r="I42" s="35"/>
      <c r="J42" s="66"/>
      <c r="K42" s="33"/>
      <c r="L42" s="33"/>
      <c r="M42" s="33"/>
      <c r="N42" s="33"/>
      <c r="O42" s="33"/>
    </row>
    <row r="43" spans="1:15" ht="22.35" customHeight="1" x14ac:dyDescent="0.45">
      <c r="A43" s="49" t="s">
        <v>107</v>
      </c>
      <c r="C43" s="112"/>
      <c r="D43" s="30"/>
      <c r="E43" s="112"/>
      <c r="F43" s="30"/>
      <c r="G43" s="112"/>
      <c r="H43" s="30"/>
      <c r="I43" s="112"/>
      <c r="J43" s="66"/>
      <c r="K43" s="33"/>
      <c r="L43" s="132"/>
      <c r="M43" s="33"/>
      <c r="N43" s="33"/>
      <c r="O43" s="33"/>
    </row>
    <row r="44" spans="1:15" ht="22.5" customHeight="1" x14ac:dyDescent="0.45">
      <c r="A44" s="10" t="s">
        <v>108</v>
      </c>
      <c r="C44" s="135">
        <f>C46-C45</f>
        <v>255987723</v>
      </c>
      <c r="D44" s="135"/>
      <c r="E44" s="109">
        <v>609094987</v>
      </c>
      <c r="F44" s="47"/>
      <c r="G44" s="135">
        <f>G46-G45</f>
        <v>255639826</v>
      </c>
      <c r="H44" s="47"/>
      <c r="I44" s="109">
        <v>350656980</v>
      </c>
      <c r="J44" s="66"/>
      <c r="K44" s="33"/>
      <c r="L44" s="33"/>
      <c r="M44" s="33"/>
      <c r="N44" s="33"/>
      <c r="O44" s="33"/>
    </row>
    <row r="45" spans="1:15" ht="22.5" customHeight="1" x14ac:dyDescent="0.45">
      <c r="A45" s="10" t="s">
        <v>109</v>
      </c>
      <c r="B45" s="11">
        <v>10</v>
      </c>
      <c r="C45" s="82">
        <f>'SCE(Conso)  65'!Y33</f>
        <v>-33427562</v>
      </c>
      <c r="D45" s="135"/>
      <c r="E45" s="82">
        <v>-82437625</v>
      </c>
      <c r="F45" s="47"/>
      <c r="G45" s="82">
        <v>0</v>
      </c>
      <c r="H45" s="47"/>
      <c r="I45" s="82">
        <v>0</v>
      </c>
      <c r="J45" s="66"/>
      <c r="K45" s="33"/>
      <c r="L45" s="33"/>
      <c r="M45" s="33"/>
      <c r="N45" s="33"/>
      <c r="O45" s="33"/>
    </row>
    <row r="46" spans="1:15" ht="22.35" customHeight="1" thickBot="1" x14ac:dyDescent="0.5">
      <c r="A46" s="49" t="s">
        <v>103</v>
      </c>
      <c r="C46" s="54">
        <f>C36</f>
        <v>222560161</v>
      </c>
      <c r="D46" s="48"/>
      <c r="E46" s="54">
        <v>526657362</v>
      </c>
      <c r="F46" s="48"/>
      <c r="G46" s="54">
        <f>G36</f>
        <v>255639826</v>
      </c>
      <c r="H46" s="48"/>
      <c r="I46" s="54">
        <v>350656980</v>
      </c>
      <c r="J46" s="66"/>
      <c r="K46" s="33"/>
      <c r="L46" s="33"/>
      <c r="M46" s="33"/>
      <c r="N46" s="33"/>
      <c r="O46" s="33"/>
    </row>
    <row r="47" spans="1:15" ht="9.6" customHeight="1" thickTop="1" x14ac:dyDescent="0.45">
      <c r="A47" s="49"/>
      <c r="C47" s="51"/>
      <c r="D47" s="48"/>
      <c r="E47" s="51"/>
      <c r="F47" s="48"/>
      <c r="G47" s="51"/>
      <c r="H47" s="48"/>
      <c r="I47" s="51"/>
      <c r="K47" s="33"/>
      <c r="L47" s="33"/>
      <c r="M47" s="33"/>
      <c r="N47" s="33"/>
      <c r="O47" s="33"/>
    </row>
    <row r="48" spans="1:15" ht="22.35" customHeight="1" x14ac:dyDescent="0.45">
      <c r="A48" s="18" t="s">
        <v>110</v>
      </c>
      <c r="B48" s="11">
        <v>24</v>
      </c>
      <c r="K48" s="33"/>
      <c r="L48" s="33"/>
      <c r="M48" s="33"/>
      <c r="N48" s="33"/>
      <c r="O48" s="33"/>
    </row>
    <row r="49" spans="1:15" ht="22.35" customHeight="1" thickBot="1" x14ac:dyDescent="0.5">
      <c r="A49" s="10" t="s">
        <v>111</v>
      </c>
      <c r="C49" s="76">
        <v>0.32</v>
      </c>
      <c r="D49" s="67"/>
      <c r="E49" s="76">
        <v>0.84</v>
      </c>
      <c r="F49" s="67"/>
      <c r="G49" s="76">
        <f>G44/SFP!H69</f>
        <v>0.31260387101902187</v>
      </c>
      <c r="H49" s="77"/>
      <c r="I49" s="76">
        <v>0.49</v>
      </c>
      <c r="K49" s="33"/>
      <c r="L49" s="33"/>
      <c r="M49" s="33"/>
      <c r="N49" s="33"/>
      <c r="O49" s="33"/>
    </row>
    <row r="50" spans="1:15" ht="22.5" thickTop="1" x14ac:dyDescent="0.45">
      <c r="C50" s="124"/>
      <c r="E50" s="124"/>
      <c r="G50" s="124"/>
      <c r="I50" s="124"/>
      <c r="K50" s="33"/>
      <c r="L50" s="33"/>
      <c r="M50" s="33"/>
      <c r="N50" s="33"/>
      <c r="O50" s="33"/>
    </row>
    <row r="51" spans="1:15" x14ac:dyDescent="0.45">
      <c r="C51" s="161"/>
      <c r="G51" s="161"/>
      <c r="K51" s="33"/>
    </row>
    <row r="52" spans="1:15" x14ac:dyDescent="0.45">
      <c r="A52" s="18"/>
      <c r="D52" s="30"/>
      <c r="F52" s="30"/>
      <c r="G52" s="35"/>
      <c r="H52" s="30"/>
      <c r="I52" s="35"/>
      <c r="K52" s="33"/>
    </row>
    <row r="53" spans="1:15" x14ac:dyDescent="0.45">
      <c r="A53" s="18"/>
      <c r="C53" s="178"/>
      <c r="D53" s="30"/>
      <c r="E53" s="112"/>
      <c r="F53" s="30"/>
      <c r="G53" s="72"/>
      <c r="H53" s="30"/>
      <c r="I53" s="72"/>
      <c r="K53" s="33"/>
    </row>
    <row r="54" spans="1:15" x14ac:dyDescent="0.45">
      <c r="A54" s="50"/>
      <c r="C54" s="112"/>
      <c r="D54" s="30"/>
      <c r="E54" s="112"/>
      <c r="F54" s="30"/>
      <c r="G54" s="72"/>
      <c r="H54" s="30"/>
      <c r="I54" s="72"/>
      <c r="K54" s="33"/>
    </row>
    <row r="55" spans="1:15" x14ac:dyDescent="0.45">
      <c r="A55" s="12"/>
      <c r="B55" s="12"/>
      <c r="C55" s="12"/>
      <c r="D55" s="12"/>
      <c r="E55" s="12"/>
      <c r="F55" s="12"/>
      <c r="G55" s="12"/>
      <c r="H55" s="12"/>
      <c r="I55" s="12"/>
      <c r="K55" s="33"/>
    </row>
    <row r="56" spans="1:15" x14ac:dyDescent="0.45">
      <c r="A56" s="12"/>
      <c r="B56" s="12"/>
      <c r="C56" s="12"/>
      <c r="D56" s="12"/>
      <c r="E56" s="12"/>
      <c r="F56" s="12"/>
      <c r="G56" s="12"/>
      <c r="H56" s="12"/>
      <c r="I56" s="12"/>
      <c r="K56" s="33"/>
    </row>
    <row r="57" spans="1:15" x14ac:dyDescent="0.45">
      <c r="A57" s="12"/>
      <c r="B57" s="12"/>
      <c r="C57" s="12"/>
      <c r="D57" s="12"/>
      <c r="E57" s="12"/>
      <c r="F57" s="12"/>
      <c r="G57" s="12"/>
      <c r="H57" s="12"/>
      <c r="I57" s="12"/>
      <c r="K57" s="33"/>
    </row>
    <row r="58" spans="1:15" x14ac:dyDescent="0.45">
      <c r="A58" s="12"/>
      <c r="B58" s="12"/>
      <c r="C58" s="12"/>
      <c r="D58" s="12"/>
      <c r="E58" s="12"/>
      <c r="F58" s="12"/>
      <c r="G58" s="12"/>
      <c r="H58" s="12"/>
      <c r="I58" s="12"/>
      <c r="K58" s="33"/>
    </row>
    <row r="59" spans="1:15" x14ac:dyDescent="0.45">
      <c r="A59" s="12"/>
      <c r="B59" s="12"/>
      <c r="C59" s="12"/>
      <c r="D59" s="12"/>
      <c r="E59" s="12"/>
      <c r="F59" s="12"/>
      <c r="G59" s="12"/>
      <c r="H59" s="12"/>
      <c r="I59" s="12"/>
    </row>
    <row r="60" spans="1:15" x14ac:dyDescent="0.45">
      <c r="A60" s="12"/>
      <c r="B60" s="12"/>
      <c r="C60" s="12"/>
      <c r="D60" s="12"/>
      <c r="E60" s="12"/>
      <c r="F60" s="12"/>
      <c r="G60" s="12"/>
      <c r="H60" s="12"/>
      <c r="I60" s="12"/>
    </row>
    <row r="61" spans="1:15" x14ac:dyDescent="0.45">
      <c r="A61" s="12"/>
      <c r="B61" s="12"/>
      <c r="C61" s="12"/>
      <c r="D61" s="12"/>
      <c r="E61" s="12"/>
      <c r="F61" s="12"/>
      <c r="G61" s="12"/>
      <c r="H61" s="12"/>
      <c r="I61" s="12"/>
    </row>
    <row r="62" spans="1:15" x14ac:dyDescent="0.45">
      <c r="A62" s="12"/>
      <c r="B62" s="12"/>
      <c r="C62" s="12"/>
      <c r="D62" s="12"/>
      <c r="E62" s="12"/>
      <c r="F62" s="12"/>
      <c r="G62" s="12"/>
      <c r="H62" s="12"/>
      <c r="I62" s="12"/>
    </row>
    <row r="63" spans="1:15" x14ac:dyDescent="0.45">
      <c r="A63" s="12"/>
      <c r="B63" s="12"/>
      <c r="C63" s="12"/>
      <c r="D63" s="12"/>
      <c r="E63" s="12"/>
      <c r="F63" s="12"/>
      <c r="G63" s="12"/>
      <c r="H63" s="12"/>
      <c r="I63" s="12"/>
    </row>
    <row r="64" spans="1:15" x14ac:dyDescent="0.45">
      <c r="A64" s="12"/>
      <c r="B64" s="12"/>
      <c r="C64" s="12"/>
      <c r="D64" s="12"/>
      <c r="E64" s="12"/>
      <c r="F64" s="12"/>
      <c r="G64" s="12"/>
      <c r="H64" s="12"/>
      <c r="I64" s="12"/>
    </row>
    <row r="65" spans="1:9" x14ac:dyDescent="0.45">
      <c r="A65" s="12"/>
      <c r="B65" s="12"/>
      <c r="C65" s="12"/>
      <c r="D65" s="12"/>
      <c r="E65" s="12"/>
      <c r="F65" s="12"/>
      <c r="G65" s="12"/>
      <c r="H65" s="12"/>
      <c r="I65" s="12"/>
    </row>
    <row r="66" spans="1:9" x14ac:dyDescent="0.45">
      <c r="A66" s="12"/>
      <c r="B66" s="12"/>
      <c r="C66" s="12"/>
      <c r="D66" s="12"/>
      <c r="E66" s="12"/>
      <c r="F66" s="12"/>
      <c r="G66" s="12"/>
      <c r="H66" s="12"/>
      <c r="I66" s="12"/>
    </row>
    <row r="67" spans="1:9" x14ac:dyDescent="0.45">
      <c r="C67" s="33"/>
      <c r="E67" s="33"/>
      <c r="G67" s="33"/>
      <c r="I67" s="33"/>
    </row>
    <row r="68" spans="1:9" x14ac:dyDescent="0.45">
      <c r="G68" s="78"/>
      <c r="I68" s="78"/>
    </row>
  </sheetData>
  <mergeCells count="5">
    <mergeCell ref="G3:I3"/>
    <mergeCell ref="C3:E3"/>
    <mergeCell ref="C6:I6"/>
    <mergeCell ref="C4:E4"/>
    <mergeCell ref="G4:I4"/>
  </mergeCells>
  <phoneticPr fontId="0" type="noConversion"/>
  <pageMargins left="0.8" right="0.8" top="0.48" bottom="0.31" header="0.49" footer="0.28999999999999998"/>
  <pageSetup paperSize="9" scale="66" firstPageNumber="9" fitToHeight="0" orientation="portrait" useFirstPageNumber="1" r:id="rId1"/>
  <headerFooter>
    <oddFooter>&amp;L   หมายเหตุประกอบงบการเงินเป็นส่วนหนึ่งของงบการเงินนี้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H42"/>
  <sheetViews>
    <sheetView topLeftCell="F19" zoomScale="85" zoomScaleNormal="85" zoomScaleSheetLayoutView="50" workbookViewId="0">
      <selection activeCell="C19" sqref="C1:AE1048576"/>
    </sheetView>
  </sheetViews>
  <sheetFormatPr defaultColWidth="10.5703125" defaultRowHeight="22.5" customHeight="1" x14ac:dyDescent="0.45"/>
  <cols>
    <col min="1" max="1" width="46.85546875" style="24" customWidth="1"/>
    <col min="2" max="2" width="13.5703125" style="25" bestFit="1" customWidth="1"/>
    <col min="3" max="3" width="15.7109375" style="46" customWidth="1"/>
    <col min="4" max="4" width="1.140625" style="46" customWidth="1"/>
    <col min="5" max="5" width="15.42578125" style="46" customWidth="1"/>
    <col min="6" max="6" width="1.140625" style="46" customWidth="1"/>
    <col min="7" max="7" width="13.5703125" style="46" bestFit="1" customWidth="1"/>
    <col min="8" max="8" width="1.140625" style="46" customWidth="1"/>
    <col min="9" max="9" width="18.5703125" style="46" bestFit="1" customWidth="1"/>
    <col min="10" max="10" width="1" style="46" customWidth="1"/>
    <col min="11" max="11" width="18.5703125" style="46" bestFit="1" customWidth="1"/>
    <col min="12" max="12" width="1" style="46" customWidth="1"/>
    <col min="13" max="13" width="13.42578125" style="45" customWidth="1"/>
    <col min="14" max="14" width="1" style="46" customWidth="1"/>
    <col min="15" max="15" width="15.5703125" style="42" bestFit="1" customWidth="1"/>
    <col min="16" max="16" width="1.140625" style="42" customWidth="1"/>
    <col min="17" max="17" width="14.7109375" style="42" customWidth="1"/>
    <col min="18" max="18" width="1.140625" style="42" customWidth="1"/>
    <col min="19" max="19" width="14.7109375" style="42" bestFit="1" customWidth="1"/>
    <col min="20" max="20" width="1.140625" style="42" customWidth="1"/>
    <col min="21" max="21" width="15" style="42" customWidth="1"/>
    <col min="22" max="22" width="1" style="42" customWidth="1"/>
    <col min="23" max="23" width="15.140625" style="42" bestFit="1" customWidth="1"/>
    <col min="24" max="24" width="1.140625" style="46" customWidth="1"/>
    <col min="25" max="25" width="16.5703125" style="42" bestFit="1" customWidth="1"/>
    <col min="26" max="26" width="1.140625" style="42" customWidth="1"/>
    <col min="27" max="27" width="15.140625" style="42" bestFit="1" customWidth="1"/>
    <col min="28" max="28" width="1.140625" style="42" customWidth="1"/>
    <col min="29" max="29" width="14.42578125" style="42" customWidth="1"/>
    <col min="30" max="30" width="0.7109375" style="24" customWidth="1"/>
    <col min="31" max="31" width="15.140625" style="24" bestFit="1" customWidth="1"/>
    <col min="32" max="32" width="17.140625" style="24" bestFit="1" customWidth="1"/>
    <col min="33" max="33" width="16.7109375" style="24" bestFit="1" customWidth="1"/>
    <col min="34" max="16384" width="10.5703125" style="24"/>
  </cols>
  <sheetData>
    <row r="1" spans="1:31" ht="22.5" customHeight="1" x14ac:dyDescent="0.45">
      <c r="A1" s="125" t="s">
        <v>0</v>
      </c>
      <c r="B1" s="7"/>
      <c r="C1" s="4"/>
      <c r="D1" s="26"/>
      <c r="E1" s="26"/>
      <c r="F1" s="26"/>
      <c r="G1" s="26"/>
      <c r="H1" s="26"/>
      <c r="I1" s="26"/>
      <c r="J1" s="4"/>
      <c r="K1" s="4"/>
      <c r="L1" s="26"/>
      <c r="M1" s="26"/>
      <c r="N1" s="2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31" ht="22.5" customHeight="1" x14ac:dyDescent="0.45">
      <c r="A2" s="3" t="s">
        <v>112</v>
      </c>
      <c r="B2" s="7"/>
      <c r="C2" s="37"/>
      <c r="D2" s="37"/>
      <c r="E2" s="37"/>
      <c r="F2" s="37"/>
      <c r="G2" s="37"/>
      <c r="H2" s="37"/>
      <c r="I2" s="37"/>
      <c r="J2" s="37"/>
      <c r="K2" s="37"/>
      <c r="L2" s="37"/>
      <c r="M2" s="39"/>
      <c r="N2" s="37"/>
      <c r="O2" s="38"/>
      <c r="P2" s="38"/>
      <c r="Q2" s="38"/>
      <c r="R2" s="38"/>
      <c r="S2" s="38"/>
      <c r="T2" s="38"/>
      <c r="U2" s="38"/>
      <c r="V2" s="38"/>
      <c r="W2" s="38"/>
      <c r="X2" s="37"/>
      <c r="Y2" s="38"/>
      <c r="Z2" s="38"/>
      <c r="AA2" s="38"/>
      <c r="AB2" s="38"/>
      <c r="AC2" s="38"/>
    </row>
    <row r="3" spans="1:31" ht="22.5" customHeight="1" x14ac:dyDescent="0.45">
      <c r="A3" s="3"/>
      <c r="B3" s="7"/>
      <c r="C3" s="37"/>
      <c r="D3" s="37"/>
      <c r="E3" s="37"/>
      <c r="F3" s="37"/>
      <c r="G3" s="37"/>
      <c r="H3" s="37"/>
      <c r="I3" s="37"/>
      <c r="J3" s="37"/>
      <c r="K3" s="37"/>
      <c r="L3" s="37"/>
      <c r="M3" s="39"/>
      <c r="N3" s="37"/>
      <c r="O3" s="38"/>
      <c r="P3" s="38"/>
      <c r="Q3" s="38"/>
      <c r="R3" s="38"/>
      <c r="S3" s="38"/>
      <c r="T3" s="38"/>
      <c r="U3" s="38"/>
      <c r="V3" s="38"/>
      <c r="W3" s="38"/>
      <c r="X3" s="37"/>
      <c r="Y3" s="38"/>
      <c r="Z3" s="38"/>
      <c r="AA3" s="38"/>
      <c r="AB3" s="38"/>
      <c r="AC3" s="38"/>
    </row>
    <row r="4" spans="1:31" ht="22.5" customHeight="1" x14ac:dyDescent="0.45">
      <c r="C4" s="196" t="s">
        <v>113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</row>
    <row r="5" spans="1:31" s="40" customFormat="1" ht="22.5" customHeight="1" x14ac:dyDescent="0.45">
      <c r="A5" s="24"/>
      <c r="B5" s="25"/>
      <c r="C5" s="41"/>
      <c r="D5" s="41"/>
      <c r="E5" s="41"/>
      <c r="F5" s="41"/>
      <c r="G5" s="44"/>
      <c r="H5" s="41"/>
      <c r="I5" s="41"/>
      <c r="J5" s="41"/>
      <c r="K5" s="41"/>
      <c r="L5" s="42"/>
      <c r="M5" s="197" t="s">
        <v>114</v>
      </c>
      <c r="N5" s="197"/>
      <c r="O5" s="197"/>
      <c r="P5" s="42"/>
      <c r="Q5" s="197" t="s">
        <v>71</v>
      </c>
      <c r="R5" s="197"/>
      <c r="S5" s="197"/>
      <c r="T5" s="197"/>
      <c r="U5" s="197"/>
      <c r="V5" s="197"/>
      <c r="W5" s="197"/>
      <c r="X5" s="197"/>
      <c r="Y5" s="197"/>
      <c r="Z5" s="41"/>
      <c r="AA5" s="41"/>
      <c r="AB5" s="41"/>
      <c r="AC5" s="42"/>
      <c r="AD5" s="41"/>
      <c r="AE5" s="41"/>
    </row>
    <row r="6" spans="1:31" s="40" customFormat="1" ht="22.5" customHeight="1" x14ac:dyDescent="0.45">
      <c r="A6" s="24"/>
      <c r="B6" s="25"/>
      <c r="C6" s="41"/>
      <c r="D6" s="41"/>
      <c r="E6" s="41"/>
      <c r="F6" s="41"/>
      <c r="G6" s="44"/>
      <c r="H6" s="41"/>
      <c r="I6" s="41"/>
      <c r="J6" s="41"/>
      <c r="K6" s="41"/>
      <c r="L6" s="42"/>
      <c r="M6" s="44"/>
      <c r="N6" s="44"/>
      <c r="O6" s="44"/>
      <c r="P6" s="42"/>
      <c r="Q6" s="44"/>
      <c r="R6" s="44"/>
      <c r="S6" s="44"/>
      <c r="T6" s="44"/>
      <c r="U6" s="44" t="s">
        <v>115</v>
      </c>
      <c r="V6" s="44"/>
      <c r="W6" s="44"/>
      <c r="X6" s="44"/>
      <c r="Y6" s="44"/>
      <c r="Z6" s="41"/>
      <c r="AA6" s="41"/>
      <c r="AB6" s="41"/>
      <c r="AC6" s="42"/>
      <c r="AD6" s="41"/>
      <c r="AE6" s="41"/>
    </row>
    <row r="7" spans="1:31" s="40" customFormat="1" ht="22.5" customHeight="1" x14ac:dyDescent="0.45">
      <c r="A7" s="24"/>
      <c r="B7" s="25"/>
      <c r="C7" s="41"/>
      <c r="D7" s="41"/>
      <c r="E7" s="41"/>
      <c r="F7" s="41"/>
      <c r="G7" s="44"/>
      <c r="H7" s="41"/>
      <c r="I7" s="41"/>
      <c r="J7" s="41"/>
      <c r="K7" s="41"/>
      <c r="L7" s="42"/>
      <c r="M7" s="44"/>
      <c r="N7" s="44"/>
      <c r="O7" s="44"/>
      <c r="P7" s="42"/>
      <c r="Q7" s="44"/>
      <c r="R7" s="44"/>
      <c r="S7" s="44"/>
      <c r="T7" s="44"/>
      <c r="U7" s="44" t="s">
        <v>116</v>
      </c>
      <c r="V7" s="44"/>
      <c r="W7" s="44"/>
      <c r="X7" s="44"/>
      <c r="Y7" s="44"/>
      <c r="Z7" s="41"/>
      <c r="AA7" s="41"/>
      <c r="AB7" s="41"/>
      <c r="AC7" s="42"/>
      <c r="AD7" s="41"/>
      <c r="AE7" s="41"/>
    </row>
    <row r="8" spans="1:31" ht="22.5" customHeight="1" x14ac:dyDescent="0.45">
      <c r="C8" s="41"/>
      <c r="D8" s="41"/>
      <c r="E8" s="41"/>
      <c r="F8" s="41"/>
      <c r="G8" s="44"/>
      <c r="H8" s="41"/>
      <c r="I8" s="186"/>
      <c r="J8" s="41"/>
      <c r="K8" s="44" t="s">
        <v>117</v>
      </c>
      <c r="L8" s="42"/>
      <c r="M8" s="44"/>
      <c r="N8" s="44"/>
      <c r="O8" s="44"/>
      <c r="Q8" s="44"/>
      <c r="R8" s="44"/>
      <c r="S8" s="44" t="s">
        <v>118</v>
      </c>
      <c r="T8" s="44"/>
      <c r="U8" s="44" t="s">
        <v>119</v>
      </c>
      <c r="V8" s="44"/>
      <c r="W8" s="44"/>
      <c r="X8" s="44"/>
      <c r="Y8" s="44"/>
      <c r="Z8" s="41"/>
      <c r="AA8" s="41"/>
      <c r="AB8" s="41"/>
      <c r="AC8" s="44" t="s">
        <v>120</v>
      </c>
      <c r="AD8" s="41"/>
      <c r="AE8" s="41"/>
    </row>
    <row r="9" spans="1:31" ht="22.5" customHeight="1" x14ac:dyDescent="0.45">
      <c r="A9" s="43"/>
      <c r="C9" s="44" t="s">
        <v>60</v>
      </c>
      <c r="D9" s="44"/>
      <c r="E9" s="44"/>
      <c r="F9" s="44"/>
      <c r="G9" s="44"/>
      <c r="H9" s="44"/>
      <c r="I9" s="44" t="s">
        <v>117</v>
      </c>
      <c r="J9" s="44"/>
      <c r="K9" s="44" t="s">
        <v>121</v>
      </c>
      <c r="L9" s="44"/>
      <c r="M9" s="44"/>
      <c r="N9" s="44"/>
      <c r="O9" s="44" t="s">
        <v>122</v>
      </c>
      <c r="P9" s="44"/>
      <c r="Q9" s="44" t="s">
        <v>123</v>
      </c>
      <c r="R9" s="44"/>
      <c r="S9" s="44" t="s">
        <v>124</v>
      </c>
      <c r="T9" s="44"/>
      <c r="U9" s="44" t="s">
        <v>125</v>
      </c>
      <c r="V9" s="44"/>
      <c r="W9" s="44" t="s">
        <v>123</v>
      </c>
      <c r="X9" s="44"/>
      <c r="Y9" s="44" t="s">
        <v>126</v>
      </c>
      <c r="Z9" s="44"/>
      <c r="AA9" s="44" t="s">
        <v>127</v>
      </c>
      <c r="AB9" s="44"/>
      <c r="AC9" s="44" t="s">
        <v>128</v>
      </c>
      <c r="AD9" s="44"/>
      <c r="AE9" s="44"/>
    </row>
    <row r="10" spans="1:31" ht="22.5" customHeight="1" x14ac:dyDescent="0.45">
      <c r="A10" s="43"/>
      <c r="C10" s="44" t="s">
        <v>129</v>
      </c>
      <c r="D10" s="44"/>
      <c r="E10" s="44" t="s">
        <v>130</v>
      </c>
      <c r="F10" s="44"/>
      <c r="G10" s="44" t="s">
        <v>131</v>
      </c>
      <c r="H10" s="44"/>
      <c r="I10" s="44" t="s">
        <v>132</v>
      </c>
      <c r="J10" s="44"/>
      <c r="K10" s="44" t="s">
        <v>128</v>
      </c>
      <c r="L10" s="44"/>
      <c r="M10" s="44" t="s">
        <v>133</v>
      </c>
      <c r="N10" s="44"/>
      <c r="O10" s="44" t="s">
        <v>134</v>
      </c>
      <c r="P10" s="44"/>
      <c r="Q10" s="44" t="s">
        <v>135</v>
      </c>
      <c r="R10" s="44"/>
      <c r="S10" s="44" t="s">
        <v>136</v>
      </c>
      <c r="T10" s="44"/>
      <c r="U10" s="44" t="s">
        <v>137</v>
      </c>
      <c r="V10" s="44"/>
      <c r="W10" s="44" t="s">
        <v>138</v>
      </c>
      <c r="X10" s="44"/>
      <c r="Y10" s="44" t="s">
        <v>139</v>
      </c>
      <c r="Z10" s="44"/>
      <c r="AA10" s="44" t="s">
        <v>140</v>
      </c>
      <c r="AB10" s="44"/>
      <c r="AC10" s="44" t="s">
        <v>141</v>
      </c>
      <c r="AD10" s="44"/>
      <c r="AE10" s="44" t="s">
        <v>127</v>
      </c>
    </row>
    <row r="11" spans="1:31" ht="22.5" customHeight="1" x14ac:dyDescent="0.45">
      <c r="A11" s="43"/>
      <c r="B11" s="25" t="s">
        <v>6</v>
      </c>
      <c r="C11" s="44" t="s">
        <v>142</v>
      </c>
      <c r="D11" s="44"/>
      <c r="E11" s="44" t="s">
        <v>143</v>
      </c>
      <c r="F11" s="44"/>
      <c r="G11" s="44" t="s">
        <v>144</v>
      </c>
      <c r="H11" s="44"/>
      <c r="I11" s="44" t="s">
        <v>145</v>
      </c>
      <c r="J11" s="44"/>
      <c r="K11" s="44" t="s">
        <v>146</v>
      </c>
      <c r="L11" s="44"/>
      <c r="M11" s="44" t="s">
        <v>147</v>
      </c>
      <c r="N11" s="44"/>
      <c r="O11" s="44" t="s">
        <v>148</v>
      </c>
      <c r="P11" s="44"/>
      <c r="Q11" s="44" t="s">
        <v>149</v>
      </c>
      <c r="R11" s="44"/>
      <c r="S11" s="44" t="s">
        <v>146</v>
      </c>
      <c r="T11" s="44"/>
      <c r="U11" s="44" t="s">
        <v>128</v>
      </c>
      <c r="V11" s="44"/>
      <c r="W11" s="44" t="s">
        <v>150</v>
      </c>
      <c r="X11" s="44"/>
      <c r="Y11" s="44" t="s">
        <v>140</v>
      </c>
      <c r="Z11" s="44"/>
      <c r="AA11" s="44" t="s">
        <v>151</v>
      </c>
      <c r="AB11" s="44"/>
      <c r="AC11" s="44" t="s">
        <v>152</v>
      </c>
      <c r="AD11" s="44"/>
      <c r="AE11" s="44" t="s">
        <v>140</v>
      </c>
    </row>
    <row r="12" spans="1:31" ht="22.5" customHeight="1" x14ac:dyDescent="0.45">
      <c r="C12" s="195" t="s">
        <v>9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</row>
    <row r="13" spans="1:31" ht="22.5" customHeight="1" x14ac:dyDescent="0.45">
      <c r="A13" s="23" t="s">
        <v>153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</row>
    <row r="14" spans="1:31" ht="22.5" customHeight="1" x14ac:dyDescent="0.45">
      <c r="A14" s="23" t="s">
        <v>154</v>
      </c>
      <c r="C14" s="61">
        <v>681479688</v>
      </c>
      <c r="D14" s="68"/>
      <c r="E14" s="68">
        <v>14200000</v>
      </c>
      <c r="F14" s="68"/>
      <c r="G14" s="61">
        <v>342170431</v>
      </c>
      <c r="H14" s="68"/>
      <c r="I14" s="68">
        <v>17395000</v>
      </c>
      <c r="J14" s="61"/>
      <c r="K14" s="61">
        <v>0</v>
      </c>
      <c r="L14" s="61"/>
      <c r="M14" s="61">
        <v>108695924</v>
      </c>
      <c r="N14" s="68"/>
      <c r="O14" s="61">
        <v>-413287182</v>
      </c>
      <c r="P14" s="68"/>
      <c r="Q14" s="61">
        <v>-11052735</v>
      </c>
      <c r="R14" s="68"/>
      <c r="S14" s="61">
        <v>-7872929</v>
      </c>
      <c r="T14" s="68"/>
      <c r="U14" s="61">
        <v>1618329</v>
      </c>
      <c r="V14" s="61"/>
      <c r="W14" s="61">
        <v>1597500387</v>
      </c>
      <c r="X14" s="68"/>
      <c r="Y14" s="61">
        <v>1580193052</v>
      </c>
      <c r="Z14" s="68"/>
      <c r="AA14" s="122">
        <v>2330846913</v>
      </c>
      <c r="AB14" s="68"/>
      <c r="AC14" s="61">
        <v>-25879498</v>
      </c>
      <c r="AD14" s="68"/>
      <c r="AE14" s="61">
        <f>SUM(AA14:AC14)</f>
        <v>2304967415</v>
      </c>
    </row>
    <row r="15" spans="1:31" ht="22.5" customHeight="1" x14ac:dyDescent="0.45">
      <c r="A15" s="23"/>
      <c r="C15" s="61"/>
      <c r="D15" s="68"/>
      <c r="E15" s="68"/>
      <c r="F15" s="68"/>
      <c r="G15" s="61"/>
      <c r="H15" s="68"/>
      <c r="I15" s="68"/>
      <c r="J15" s="61"/>
      <c r="K15" s="61"/>
      <c r="L15" s="61"/>
      <c r="M15" s="61"/>
      <c r="N15" s="68"/>
      <c r="O15" s="61"/>
      <c r="P15" s="68"/>
      <c r="Q15" s="61"/>
      <c r="R15" s="68"/>
      <c r="S15" s="61"/>
      <c r="T15" s="68"/>
      <c r="U15" s="61"/>
      <c r="V15" s="61"/>
      <c r="W15" s="61"/>
      <c r="X15" s="68"/>
      <c r="Y15" s="61"/>
      <c r="Z15" s="68"/>
      <c r="AA15" s="61"/>
      <c r="AB15" s="68"/>
      <c r="AC15" s="61"/>
      <c r="AD15" s="68"/>
      <c r="AE15" s="61"/>
    </row>
    <row r="16" spans="1:31" ht="22.5" customHeight="1" x14ac:dyDescent="0.45">
      <c r="A16" s="80" t="s">
        <v>155</v>
      </c>
      <c r="B16" s="79"/>
      <c r="C16" s="61"/>
      <c r="D16" s="68"/>
      <c r="E16" s="68"/>
      <c r="F16" s="68"/>
      <c r="G16" s="61"/>
      <c r="H16" s="68"/>
      <c r="I16" s="68"/>
      <c r="J16" s="61"/>
      <c r="K16" s="61"/>
      <c r="L16" s="61"/>
      <c r="M16" s="61"/>
      <c r="N16" s="68"/>
      <c r="O16" s="61"/>
      <c r="P16" s="68"/>
      <c r="Q16" s="61"/>
      <c r="R16" s="68"/>
      <c r="S16" s="61"/>
      <c r="T16" s="68"/>
      <c r="U16" s="61"/>
      <c r="V16" s="61"/>
      <c r="W16" s="61"/>
      <c r="X16" s="68"/>
      <c r="Y16" s="61"/>
      <c r="Z16" s="68"/>
      <c r="AA16" s="61"/>
      <c r="AB16" s="68"/>
      <c r="AC16" s="61"/>
      <c r="AD16" s="68"/>
      <c r="AE16" s="61"/>
    </row>
    <row r="17" spans="1:31" ht="22.5" customHeight="1" x14ac:dyDescent="0.45">
      <c r="A17" s="81" t="s">
        <v>156</v>
      </c>
      <c r="C17" s="61"/>
      <c r="D17" s="68"/>
      <c r="E17" s="68"/>
      <c r="F17" s="68"/>
      <c r="G17" s="61"/>
      <c r="H17" s="68"/>
      <c r="I17" s="68"/>
      <c r="J17" s="61"/>
      <c r="K17" s="61"/>
      <c r="L17" s="61"/>
      <c r="M17" s="61"/>
      <c r="N17" s="68"/>
      <c r="O17" s="61"/>
      <c r="P17" s="68"/>
      <c r="Q17" s="61"/>
      <c r="R17" s="68"/>
      <c r="S17" s="61"/>
      <c r="T17" s="68"/>
      <c r="U17" s="61"/>
      <c r="V17" s="61"/>
      <c r="W17" s="61"/>
      <c r="X17" s="68"/>
      <c r="Y17" s="61"/>
      <c r="Z17" s="68"/>
      <c r="AA17" s="61"/>
      <c r="AB17" s="68"/>
      <c r="AC17" s="61"/>
      <c r="AD17" s="68"/>
      <c r="AE17" s="61"/>
    </row>
    <row r="18" spans="1:31" ht="22.5" customHeight="1" x14ac:dyDescent="0.45">
      <c r="A18" s="81" t="s">
        <v>157</v>
      </c>
      <c r="C18" s="61"/>
      <c r="D18" s="68"/>
      <c r="E18" s="68"/>
      <c r="F18" s="68"/>
      <c r="G18" s="61"/>
      <c r="H18" s="68"/>
      <c r="I18" s="68"/>
      <c r="J18" s="61"/>
      <c r="K18" s="61"/>
      <c r="L18" s="61"/>
      <c r="M18" s="61"/>
      <c r="N18" s="68"/>
      <c r="O18" s="61"/>
      <c r="P18" s="68"/>
      <c r="Q18" s="61"/>
      <c r="R18" s="68"/>
      <c r="S18" s="61"/>
      <c r="T18" s="68"/>
      <c r="U18" s="61"/>
      <c r="V18" s="61"/>
      <c r="W18" s="61"/>
      <c r="X18" s="68"/>
      <c r="Y18" s="61"/>
      <c r="Z18" s="68"/>
      <c r="AA18" s="61"/>
      <c r="AB18" s="68"/>
      <c r="AC18" s="61"/>
      <c r="AD18" s="68"/>
      <c r="AE18" s="61"/>
    </row>
    <row r="19" spans="1:31" ht="22.5" customHeight="1" x14ac:dyDescent="0.45">
      <c r="A19" s="24" t="s">
        <v>158</v>
      </c>
      <c r="B19" s="25">
        <v>18</v>
      </c>
      <c r="C19" s="57">
        <v>136295937</v>
      </c>
      <c r="D19" s="68"/>
      <c r="E19" s="68">
        <v>0</v>
      </c>
      <c r="F19" s="68"/>
      <c r="G19" s="58">
        <v>162772259</v>
      </c>
      <c r="H19" s="68"/>
      <c r="I19" s="57">
        <v>0</v>
      </c>
      <c r="J19" s="61"/>
      <c r="K19" s="61">
        <v>0</v>
      </c>
      <c r="L19" s="59"/>
      <c r="M19" s="57">
        <v>0</v>
      </c>
      <c r="N19" s="57"/>
      <c r="O19" s="58">
        <v>0</v>
      </c>
      <c r="P19" s="57"/>
      <c r="Q19" s="58">
        <v>0</v>
      </c>
      <c r="R19" s="57"/>
      <c r="S19" s="58">
        <v>0</v>
      </c>
      <c r="T19" s="57"/>
      <c r="U19" s="58">
        <v>0</v>
      </c>
      <c r="V19" s="59"/>
      <c r="W19" s="58">
        <v>0</v>
      </c>
      <c r="X19" s="57"/>
      <c r="Y19" s="57">
        <f>SUM(Q19:W19)</f>
        <v>0</v>
      </c>
      <c r="Z19" s="68"/>
      <c r="AA19" s="57">
        <f>SUM(Y19,C19:O19)</f>
        <v>299068196</v>
      </c>
      <c r="AB19" s="68"/>
      <c r="AC19" s="61">
        <v>0</v>
      </c>
      <c r="AD19" s="68"/>
      <c r="AE19" s="133">
        <f>SUM(AA19:AC19)</f>
        <v>299068196</v>
      </c>
    </row>
    <row r="20" spans="1:31" ht="22.5" customHeight="1" x14ac:dyDescent="0.45">
      <c r="A20" s="24" t="s">
        <v>159</v>
      </c>
      <c r="B20" s="25">
        <v>9</v>
      </c>
      <c r="C20" s="57">
        <v>0</v>
      </c>
      <c r="D20" s="57"/>
      <c r="E20" s="57">
        <v>0</v>
      </c>
      <c r="F20" s="57"/>
      <c r="G20" s="58">
        <v>0</v>
      </c>
      <c r="H20" s="57"/>
      <c r="I20" s="57">
        <v>0</v>
      </c>
      <c r="J20" s="57"/>
      <c r="K20" s="57">
        <v>0</v>
      </c>
      <c r="L20" s="59"/>
      <c r="M20" s="57">
        <v>0</v>
      </c>
      <c r="N20" s="57"/>
      <c r="O20" s="58">
        <v>0</v>
      </c>
      <c r="P20" s="57"/>
      <c r="Q20" s="58">
        <v>0</v>
      </c>
      <c r="R20" s="57"/>
      <c r="S20" s="58">
        <v>0</v>
      </c>
      <c r="T20" s="57"/>
      <c r="U20" s="58">
        <v>0</v>
      </c>
      <c r="V20" s="59"/>
      <c r="W20" s="58">
        <v>0</v>
      </c>
      <c r="X20" s="57"/>
      <c r="Y20" s="57">
        <f>SUM(Q20:W20)</f>
        <v>0</v>
      </c>
      <c r="Z20" s="57"/>
      <c r="AA20" s="57">
        <f>SUM(Y20,C20:O20)</f>
        <v>0</v>
      </c>
      <c r="AB20" s="57"/>
      <c r="AC20" s="55">
        <v>-36139311</v>
      </c>
      <c r="AD20" s="57"/>
      <c r="AE20" s="133">
        <f>SUM(AA20:AC20)</f>
        <v>-36139311</v>
      </c>
    </row>
    <row r="21" spans="1:31" ht="22.5" customHeight="1" x14ac:dyDescent="0.45">
      <c r="A21" s="121" t="s">
        <v>160</v>
      </c>
      <c r="C21" s="145"/>
      <c r="D21" s="57"/>
      <c r="E21" s="145"/>
      <c r="F21" s="57"/>
      <c r="G21" s="146"/>
      <c r="H21" s="57"/>
      <c r="I21" s="145"/>
      <c r="J21" s="57"/>
      <c r="K21" s="145"/>
      <c r="L21" s="59"/>
      <c r="M21" s="145"/>
      <c r="N21" s="57"/>
      <c r="O21" s="146"/>
      <c r="P21" s="57"/>
      <c r="Q21" s="146"/>
      <c r="R21" s="57"/>
      <c r="S21" s="146"/>
      <c r="T21" s="57"/>
      <c r="U21" s="146"/>
      <c r="V21" s="59"/>
      <c r="W21" s="146"/>
      <c r="X21" s="57"/>
      <c r="Y21" s="145"/>
      <c r="Z21" s="57"/>
      <c r="AA21" s="145"/>
      <c r="AB21" s="57"/>
      <c r="AC21" s="145"/>
      <c r="AD21" s="57"/>
      <c r="AE21" s="147"/>
    </row>
    <row r="22" spans="1:31" ht="21.75" x14ac:dyDescent="0.45">
      <c r="A22" s="143" t="s">
        <v>161</v>
      </c>
      <c r="C22" s="144">
        <f>SUM(C19:C20)</f>
        <v>136295937</v>
      </c>
      <c r="D22" s="68"/>
      <c r="E22" s="144">
        <f>SUM(E19:E20)</f>
        <v>0</v>
      </c>
      <c r="F22" s="68"/>
      <c r="G22" s="144">
        <f>SUM(G19:G20)</f>
        <v>162772259</v>
      </c>
      <c r="H22" s="68"/>
      <c r="I22" s="144">
        <f>SUM(I19:I20)</f>
        <v>0</v>
      </c>
      <c r="J22" s="61"/>
      <c r="K22" s="144">
        <f>SUM(K19:K20)</f>
        <v>0</v>
      </c>
      <c r="L22" s="61"/>
      <c r="M22" s="144">
        <f>SUM(M20)</f>
        <v>0</v>
      </c>
      <c r="N22" s="68"/>
      <c r="O22" s="144">
        <f>SUM(O20)</f>
        <v>0</v>
      </c>
      <c r="P22" s="68"/>
      <c r="Q22" s="144">
        <f>SUM(Q20)</f>
        <v>0</v>
      </c>
      <c r="R22" s="68"/>
      <c r="S22" s="144">
        <f>SUM(S20)</f>
        <v>0</v>
      </c>
      <c r="T22" s="68"/>
      <c r="U22" s="144">
        <f>SUM(U20)</f>
        <v>0</v>
      </c>
      <c r="V22" s="61"/>
      <c r="W22" s="144">
        <f>SUM(W20)</f>
        <v>0</v>
      </c>
      <c r="X22" s="68"/>
      <c r="Y22" s="144">
        <f>SUM(Y20)</f>
        <v>0</v>
      </c>
      <c r="Z22" s="68"/>
      <c r="AA22" s="144">
        <f>SUM(AA19:AA20)</f>
        <v>299068196</v>
      </c>
      <c r="AB22" s="68"/>
      <c r="AC22" s="144">
        <f>SUM(AC20:AC20)</f>
        <v>-36139311</v>
      </c>
      <c r="AD22" s="68"/>
      <c r="AE22" s="144">
        <f>SUM(AE19:AE20)</f>
        <v>262928885</v>
      </c>
    </row>
    <row r="23" spans="1:31" ht="22.5" customHeight="1" x14ac:dyDescent="0.45">
      <c r="A23" s="121"/>
      <c r="C23" s="61"/>
      <c r="D23" s="68"/>
      <c r="E23" s="61"/>
      <c r="F23" s="68"/>
      <c r="G23" s="61"/>
      <c r="H23" s="68"/>
      <c r="I23" s="61"/>
      <c r="J23" s="61"/>
      <c r="K23" s="61"/>
      <c r="L23" s="61"/>
      <c r="M23" s="61"/>
      <c r="N23" s="68"/>
      <c r="O23" s="61"/>
      <c r="P23" s="68"/>
      <c r="Q23" s="61"/>
      <c r="R23" s="68"/>
      <c r="S23" s="61"/>
      <c r="T23" s="68"/>
      <c r="U23" s="61"/>
      <c r="V23" s="61"/>
      <c r="W23" s="61"/>
      <c r="X23" s="68"/>
      <c r="Y23" s="61"/>
      <c r="Z23" s="68"/>
      <c r="AA23" s="61"/>
      <c r="AB23" s="68"/>
      <c r="AC23" s="61"/>
      <c r="AD23" s="68"/>
      <c r="AE23" s="61"/>
    </row>
    <row r="24" spans="1:31" ht="22.5" customHeight="1" x14ac:dyDescent="0.45">
      <c r="A24" s="121" t="s">
        <v>162</v>
      </c>
      <c r="C24" s="61"/>
      <c r="D24" s="68"/>
      <c r="E24" s="61"/>
      <c r="F24" s="68"/>
      <c r="G24" s="61"/>
      <c r="H24" s="68"/>
      <c r="I24" s="61"/>
      <c r="J24" s="61"/>
      <c r="K24" s="61"/>
      <c r="L24" s="61"/>
      <c r="M24" s="61"/>
      <c r="N24" s="68"/>
      <c r="O24" s="61"/>
      <c r="P24" s="68"/>
      <c r="Q24" s="61"/>
      <c r="R24" s="68"/>
      <c r="S24" s="61"/>
      <c r="T24" s="68"/>
      <c r="U24" s="61"/>
      <c r="V24" s="61"/>
      <c r="W24" s="61"/>
      <c r="X24" s="68"/>
      <c r="Y24" s="61"/>
      <c r="Z24" s="68"/>
      <c r="AA24" s="61"/>
      <c r="AB24" s="68"/>
      <c r="AC24" s="61"/>
      <c r="AD24" s="68"/>
      <c r="AE24" s="61"/>
    </row>
    <row r="25" spans="1:31" ht="22.5" customHeight="1" x14ac:dyDescent="0.45">
      <c r="A25" s="24" t="s">
        <v>163</v>
      </c>
      <c r="C25" s="57"/>
      <c r="D25" s="135"/>
      <c r="E25" s="135"/>
      <c r="F25" s="135"/>
      <c r="G25" s="57"/>
      <c r="H25" s="135"/>
      <c r="I25" s="135"/>
      <c r="J25" s="57"/>
      <c r="K25" s="57"/>
      <c r="L25" s="135"/>
      <c r="M25" s="57"/>
      <c r="N25" s="57"/>
      <c r="O25" s="55"/>
      <c r="P25" s="57"/>
      <c r="Q25" s="58"/>
      <c r="R25" s="57"/>
      <c r="S25" s="58"/>
      <c r="T25" s="57"/>
      <c r="U25" s="58"/>
      <c r="V25" s="59"/>
      <c r="W25" s="58"/>
      <c r="X25" s="57"/>
      <c r="Y25" s="57"/>
      <c r="Z25" s="57"/>
      <c r="AA25" s="57"/>
      <c r="AB25" s="57"/>
      <c r="AC25" s="55"/>
      <c r="AD25" s="57"/>
      <c r="AE25" s="133"/>
    </row>
    <row r="26" spans="1:31" ht="22.5" customHeight="1" x14ac:dyDescent="0.45">
      <c r="A26" s="24" t="s">
        <v>164</v>
      </c>
      <c r="B26" s="25">
        <v>9</v>
      </c>
      <c r="C26" s="57">
        <v>0</v>
      </c>
      <c r="D26" s="57"/>
      <c r="E26" s="57">
        <v>-14200000</v>
      </c>
      <c r="F26" s="57"/>
      <c r="G26" s="57">
        <v>0</v>
      </c>
      <c r="H26" s="57"/>
      <c r="I26" s="57">
        <v>0</v>
      </c>
      <c r="J26" s="57"/>
      <c r="K26" s="57">
        <v>507176028</v>
      </c>
      <c r="L26" s="59"/>
      <c r="M26" s="57">
        <v>-13747842</v>
      </c>
      <c r="N26" s="57"/>
      <c r="O26" s="58">
        <v>0</v>
      </c>
      <c r="P26" s="57"/>
      <c r="Q26" s="58">
        <v>0</v>
      </c>
      <c r="R26" s="57"/>
      <c r="S26" s="58">
        <v>7872929</v>
      </c>
      <c r="T26" s="57"/>
      <c r="U26" s="58">
        <v>0</v>
      </c>
      <c r="V26" s="59"/>
      <c r="W26" s="58">
        <v>-148218838</v>
      </c>
      <c r="X26" s="57"/>
      <c r="Y26" s="57">
        <f>SUM(Q26:W26)</f>
        <v>-140345909</v>
      </c>
      <c r="Z26" s="57"/>
      <c r="AA26" s="57">
        <f>SUM(Y26,C26:O26)</f>
        <v>338882277</v>
      </c>
      <c r="AB26" s="57"/>
      <c r="AC26" s="55">
        <v>657853004</v>
      </c>
      <c r="AD26" s="57"/>
      <c r="AE26" s="133">
        <f>SUM(AA26:AC26)</f>
        <v>996735281</v>
      </c>
    </row>
    <row r="27" spans="1:31" ht="22.5" customHeight="1" x14ac:dyDescent="0.45">
      <c r="A27" s="23" t="s">
        <v>165</v>
      </c>
      <c r="C27" s="56">
        <f>SUM(C25:C26)</f>
        <v>0</v>
      </c>
      <c r="D27" s="68"/>
      <c r="E27" s="56">
        <f>SUM(E25:E26)</f>
        <v>-14200000</v>
      </c>
      <c r="F27" s="68"/>
      <c r="G27" s="56">
        <f>SUM(G25:G26)</f>
        <v>0</v>
      </c>
      <c r="H27" s="68"/>
      <c r="I27" s="56">
        <f>SUM(I25:I26)</f>
        <v>0</v>
      </c>
      <c r="J27" s="61"/>
      <c r="K27" s="56">
        <f>SUM(K25:K26)</f>
        <v>507176028</v>
      </c>
      <c r="L27" s="61"/>
      <c r="M27" s="56">
        <f>SUM(M25:M26)</f>
        <v>-13747842</v>
      </c>
      <c r="N27" s="68"/>
      <c r="O27" s="56">
        <f>SUM(O25:O26)</f>
        <v>0</v>
      </c>
      <c r="P27" s="68"/>
      <c r="Q27" s="56">
        <f>SUM(Q25:Q26)</f>
        <v>0</v>
      </c>
      <c r="R27" s="68"/>
      <c r="S27" s="56">
        <f>SUM(S25:S26)</f>
        <v>7872929</v>
      </c>
      <c r="T27" s="68"/>
      <c r="U27" s="56">
        <f>SUM(U25:U26)</f>
        <v>0</v>
      </c>
      <c r="V27" s="61"/>
      <c r="W27" s="56">
        <f>SUM(W26)</f>
        <v>-148218838</v>
      </c>
      <c r="X27" s="68"/>
      <c r="Y27" s="56">
        <f>SUM(Y26)</f>
        <v>-140345909</v>
      </c>
      <c r="Z27" s="68"/>
      <c r="AA27" s="56">
        <f>SUM(AA25:AA26)</f>
        <v>338882277</v>
      </c>
      <c r="AB27" s="68"/>
      <c r="AC27" s="56">
        <f>SUM(AC25:AC26)</f>
        <v>657853004</v>
      </c>
      <c r="AD27" s="68"/>
      <c r="AE27" s="56">
        <f>SUM(AE25:AE26)</f>
        <v>996735281</v>
      </c>
    </row>
    <row r="28" spans="1:31" ht="22.5" customHeight="1" x14ac:dyDescent="0.45">
      <c r="A28" s="23"/>
      <c r="B28" s="79"/>
      <c r="C28" s="61"/>
      <c r="D28" s="68"/>
      <c r="E28" s="68"/>
      <c r="F28" s="68"/>
      <c r="G28" s="61"/>
      <c r="H28" s="68"/>
      <c r="I28" s="68"/>
      <c r="J28" s="61"/>
      <c r="K28" s="61"/>
      <c r="L28" s="61"/>
      <c r="M28" s="61"/>
      <c r="N28" s="68"/>
      <c r="O28" s="61"/>
      <c r="P28" s="68"/>
      <c r="Q28" s="61"/>
      <c r="R28" s="68"/>
      <c r="S28" s="61"/>
      <c r="T28" s="68"/>
      <c r="U28" s="61"/>
      <c r="V28" s="61"/>
      <c r="W28" s="61"/>
      <c r="X28" s="68"/>
      <c r="Y28" s="61"/>
      <c r="Z28" s="68"/>
      <c r="AA28" s="61"/>
      <c r="AB28" s="68"/>
      <c r="AC28" s="61"/>
      <c r="AD28" s="68"/>
      <c r="AE28" s="61"/>
    </row>
    <row r="29" spans="1:31" ht="22.5" customHeight="1" x14ac:dyDescent="0.45">
      <c r="A29" s="23" t="s">
        <v>166</v>
      </c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</row>
    <row r="30" spans="1:31" ht="22.5" customHeight="1" x14ac:dyDescent="0.45">
      <c r="A30" s="24" t="s">
        <v>167</v>
      </c>
      <c r="C30" s="57">
        <v>0</v>
      </c>
      <c r="D30" s="135"/>
      <c r="E30" s="135">
        <v>0</v>
      </c>
      <c r="F30" s="135"/>
      <c r="G30" s="57">
        <v>0</v>
      </c>
      <c r="H30" s="135"/>
      <c r="I30" s="135">
        <v>0</v>
      </c>
      <c r="J30" s="57"/>
      <c r="K30" s="57">
        <v>0</v>
      </c>
      <c r="L30" s="135"/>
      <c r="M30" s="57">
        <v>0</v>
      </c>
      <c r="N30" s="57"/>
      <c r="O30" s="55">
        <v>607113522</v>
      </c>
      <c r="P30" s="57"/>
      <c r="Q30" s="58">
        <v>0</v>
      </c>
      <c r="R30" s="57"/>
      <c r="S30" s="58">
        <v>0</v>
      </c>
      <c r="T30" s="57"/>
      <c r="U30" s="58">
        <v>0</v>
      </c>
      <c r="V30" s="59"/>
      <c r="W30" s="58">
        <v>0</v>
      </c>
      <c r="X30" s="57"/>
      <c r="Y30" s="57">
        <f>SUM(Q30:U30)</f>
        <v>0</v>
      </c>
      <c r="Z30" s="57"/>
      <c r="AA30" s="57">
        <f>SUM(Y30,C30:O30)</f>
        <v>607113522</v>
      </c>
      <c r="AB30" s="57"/>
      <c r="AC30" s="55">
        <v>-80121584</v>
      </c>
      <c r="AD30" s="57"/>
      <c r="AE30" s="133">
        <f>SUM(AA30:AC30)</f>
        <v>526991938</v>
      </c>
    </row>
    <row r="31" spans="1:31" ht="22.5" customHeight="1" x14ac:dyDescent="0.45">
      <c r="A31" s="24" t="s">
        <v>168</v>
      </c>
      <c r="C31" s="57">
        <v>0</v>
      </c>
      <c r="D31" s="57"/>
      <c r="E31" s="57">
        <v>0</v>
      </c>
      <c r="F31" s="57"/>
      <c r="G31" s="57">
        <v>0</v>
      </c>
      <c r="H31" s="57"/>
      <c r="I31" s="57">
        <v>0</v>
      </c>
      <c r="J31" s="57"/>
      <c r="K31" s="57">
        <v>0</v>
      </c>
      <c r="L31" s="59"/>
      <c r="M31" s="57">
        <v>0</v>
      </c>
      <c r="N31" s="57"/>
      <c r="O31" s="58">
        <v>0</v>
      </c>
      <c r="P31" s="57"/>
      <c r="Q31" s="58">
        <v>2119878</v>
      </c>
      <c r="R31" s="57"/>
      <c r="S31" s="58">
        <v>0</v>
      </c>
      <c r="T31" s="57"/>
      <c r="U31" s="58">
        <v>-138413</v>
      </c>
      <c r="V31" s="59"/>
      <c r="W31" s="58">
        <v>0</v>
      </c>
      <c r="X31" s="57"/>
      <c r="Y31" s="57">
        <f>SUM(Q31:W31)</f>
        <v>1981465</v>
      </c>
      <c r="Z31" s="57"/>
      <c r="AA31" s="57">
        <f>SUM(Y31,C31:O31)</f>
        <v>1981465</v>
      </c>
      <c r="AB31" s="57"/>
      <c r="AC31" s="55">
        <v>-2316041</v>
      </c>
      <c r="AD31" s="57"/>
      <c r="AE31" s="133">
        <f>SUM(AA31:AC31)</f>
        <v>-334576</v>
      </c>
    </row>
    <row r="32" spans="1:31" ht="22.5" customHeight="1" x14ac:dyDescent="0.45">
      <c r="A32" s="23" t="s">
        <v>169</v>
      </c>
      <c r="C32" s="56">
        <f>SUM(C30:C31)</f>
        <v>0</v>
      </c>
      <c r="D32" s="68"/>
      <c r="E32" s="56">
        <f>SUM(E30:E31)</f>
        <v>0</v>
      </c>
      <c r="F32" s="68"/>
      <c r="G32" s="56">
        <f>SUM(G30:G31)</f>
        <v>0</v>
      </c>
      <c r="H32" s="68"/>
      <c r="I32" s="56">
        <f>SUM(I30:I31)</f>
        <v>0</v>
      </c>
      <c r="J32" s="61"/>
      <c r="K32" s="56">
        <f>SUM(K30:K31)</f>
        <v>0</v>
      </c>
      <c r="L32" s="61"/>
      <c r="M32" s="56">
        <f>SUM(M30:M31)</f>
        <v>0</v>
      </c>
      <c r="N32" s="68"/>
      <c r="O32" s="56">
        <f>SUM(O30:O31)</f>
        <v>607113522</v>
      </c>
      <c r="P32" s="68"/>
      <c r="Q32" s="56">
        <f>SUM(Q30:Q31)</f>
        <v>2119878</v>
      </c>
      <c r="R32" s="68"/>
      <c r="S32" s="56">
        <f>SUM(S30:S31)</f>
        <v>0</v>
      </c>
      <c r="T32" s="68"/>
      <c r="U32" s="56">
        <f>SUM(U30:U31)</f>
        <v>-138413</v>
      </c>
      <c r="V32" s="61"/>
      <c r="W32" s="56">
        <f>SUM(W30:W31)</f>
        <v>0</v>
      </c>
      <c r="X32" s="68"/>
      <c r="Y32" s="56">
        <f>SUM(Y30:Y31)</f>
        <v>1981465</v>
      </c>
      <c r="Z32" s="68"/>
      <c r="AA32" s="56">
        <f>SUM(AA30:AA31)</f>
        <v>609094987</v>
      </c>
      <c r="AB32" s="68"/>
      <c r="AC32" s="56">
        <f>SUM(AC30:AC31)</f>
        <v>-82437625</v>
      </c>
      <c r="AD32" s="68"/>
      <c r="AE32" s="56">
        <f>SUM(AE30:AE31)</f>
        <v>526657362</v>
      </c>
    </row>
    <row r="33" spans="1:34" ht="22.5" customHeight="1" x14ac:dyDescent="0.45">
      <c r="C33" s="59"/>
      <c r="D33" s="57"/>
      <c r="E33" s="57"/>
      <c r="F33" s="57"/>
      <c r="G33" s="59"/>
      <c r="H33" s="57"/>
      <c r="I33" s="57"/>
      <c r="J33" s="59"/>
      <c r="K33" s="59"/>
      <c r="L33" s="59"/>
      <c r="M33" s="59"/>
      <c r="N33" s="57"/>
      <c r="O33" s="59"/>
      <c r="P33" s="57"/>
      <c r="Q33" s="59"/>
      <c r="R33" s="57"/>
      <c r="S33" s="59"/>
      <c r="T33" s="57"/>
      <c r="U33" s="59"/>
      <c r="V33" s="59"/>
      <c r="W33" s="59"/>
      <c r="X33" s="57"/>
      <c r="Y33" s="59"/>
      <c r="Z33" s="57"/>
      <c r="AA33" s="57"/>
      <c r="AB33" s="57"/>
      <c r="AC33" s="57"/>
      <c r="AD33" s="57"/>
      <c r="AE33" s="57"/>
    </row>
    <row r="34" spans="1:34" ht="22.5" customHeight="1" x14ac:dyDescent="0.45">
      <c r="A34" s="24" t="s">
        <v>170</v>
      </c>
      <c r="C34" s="58">
        <v>0</v>
      </c>
      <c r="D34" s="135"/>
      <c r="E34" s="135">
        <v>0</v>
      </c>
      <c r="F34" s="135"/>
      <c r="G34" s="58">
        <v>0</v>
      </c>
      <c r="H34" s="135"/>
      <c r="I34" s="135">
        <v>0</v>
      </c>
      <c r="J34" s="58"/>
      <c r="K34" s="58">
        <v>0</v>
      </c>
      <c r="L34" s="135"/>
      <c r="M34" s="58">
        <v>38239870</v>
      </c>
      <c r="N34" s="57"/>
      <c r="O34" s="59">
        <f>-M34</f>
        <v>-38239870</v>
      </c>
      <c r="P34" s="57"/>
      <c r="Q34" s="58">
        <v>0</v>
      </c>
      <c r="R34" s="57"/>
      <c r="S34" s="58">
        <v>0</v>
      </c>
      <c r="T34" s="57"/>
      <c r="U34" s="58">
        <v>0</v>
      </c>
      <c r="V34" s="59"/>
      <c r="W34" s="59">
        <v>0</v>
      </c>
      <c r="X34" s="57"/>
      <c r="Y34" s="57">
        <f>SUM(Q34:W34)</f>
        <v>0</v>
      </c>
      <c r="Z34" s="57"/>
      <c r="AA34" s="57">
        <f>SUM(Y34,C34:O34)</f>
        <v>0</v>
      </c>
      <c r="AB34" s="57"/>
      <c r="AC34" s="58">
        <v>0</v>
      </c>
      <c r="AD34" s="57"/>
      <c r="AE34" s="133">
        <f>SUM(AA34:AC34)</f>
        <v>0</v>
      </c>
    </row>
    <row r="35" spans="1:34" ht="22.5" customHeight="1" x14ac:dyDescent="0.45">
      <c r="A35" s="24" t="s">
        <v>171</v>
      </c>
      <c r="C35" s="58">
        <v>0</v>
      </c>
      <c r="D35" s="135"/>
      <c r="E35" s="135">
        <v>0</v>
      </c>
      <c r="F35" s="135"/>
      <c r="G35" s="58">
        <v>0</v>
      </c>
      <c r="H35" s="135"/>
      <c r="I35" s="135">
        <v>0</v>
      </c>
      <c r="J35" s="58"/>
      <c r="K35" s="58">
        <v>0</v>
      </c>
      <c r="L35" s="135"/>
      <c r="M35" s="58">
        <v>0</v>
      </c>
      <c r="N35" s="57"/>
      <c r="O35" s="59">
        <v>64553475.42200008</v>
      </c>
      <c r="P35" s="57"/>
      <c r="Q35" s="58">
        <v>0</v>
      </c>
      <c r="R35" s="57"/>
      <c r="S35" s="58">
        <v>0</v>
      </c>
      <c r="T35" s="57"/>
      <c r="U35" s="58">
        <v>0</v>
      </c>
      <c r="V35" s="59"/>
      <c r="W35" s="59">
        <f>-O35</f>
        <v>-64553475.42200008</v>
      </c>
      <c r="X35" s="57"/>
      <c r="Y35" s="57">
        <f>SUM(Q35:W35)</f>
        <v>-64553475.42200008</v>
      </c>
      <c r="Z35" s="57"/>
      <c r="AA35" s="57">
        <f>SUM(Y35,C35:O35)</f>
        <v>0</v>
      </c>
      <c r="AB35" s="57"/>
      <c r="AC35" s="58">
        <v>0</v>
      </c>
      <c r="AD35" s="57"/>
      <c r="AE35" s="133">
        <f>SUM(AA35:AC35)</f>
        <v>0</v>
      </c>
    </row>
    <row r="36" spans="1:34" ht="22.5" customHeight="1" thickBot="1" x14ac:dyDescent="0.5">
      <c r="A36" s="23" t="s">
        <v>172</v>
      </c>
      <c r="C36" s="60">
        <f>SUM(C34:C35,C32,C22,C14,C27)</f>
        <v>817775625</v>
      </c>
      <c r="D36" s="61"/>
      <c r="E36" s="60">
        <f>SUM(E34:E35,E32,E22,E14,E27)</f>
        <v>0</v>
      </c>
      <c r="F36" s="61"/>
      <c r="G36" s="60">
        <f>SUM(G34:G35,G32,G22,G14,G27)</f>
        <v>504942690</v>
      </c>
      <c r="H36" s="61"/>
      <c r="I36" s="60">
        <f>SUM(I34:I35,I32,I22,I14,I27)</f>
        <v>17395000</v>
      </c>
      <c r="J36" s="61"/>
      <c r="K36" s="60">
        <f>SUM(K34:K35,K32,K22,K14,K27)</f>
        <v>507176028</v>
      </c>
      <c r="L36" s="61"/>
      <c r="M36" s="60">
        <f>SUM(M34:M35,M32,M22,M14,M27)</f>
        <v>133187952</v>
      </c>
      <c r="N36" s="61"/>
      <c r="O36" s="60">
        <f>SUM(O34:O35,O32,O22,O14,O27)</f>
        <v>220139945.42200005</v>
      </c>
      <c r="P36" s="61"/>
      <c r="Q36" s="60">
        <f>SUM(Q34:Q35,Q32,Q22,Q14,Q27)</f>
        <v>-8932857</v>
      </c>
      <c r="R36" s="61"/>
      <c r="S36" s="60">
        <f>SUM(S34:S35,S32,S22,S14,S27)</f>
        <v>0</v>
      </c>
      <c r="T36" s="61"/>
      <c r="U36" s="60">
        <f>SUM(U34:U35,U32,U22,U14,U27)</f>
        <v>1479916</v>
      </c>
      <c r="V36" s="61"/>
      <c r="W36" s="60">
        <f>SUM(W34:W35,W32,W22,W14,W27)</f>
        <v>1384728073.5779998</v>
      </c>
      <c r="X36" s="61"/>
      <c r="Y36" s="60">
        <f>SUM(Y34:Y35,Y32,Y22,Y14,Y27)</f>
        <v>1377275132.5779998</v>
      </c>
      <c r="Z36" s="61"/>
      <c r="AA36" s="60">
        <f>SUM(AA34:AA35,AA32,AA22,AA14,AA27)</f>
        <v>3577892373</v>
      </c>
      <c r="AB36" s="61"/>
      <c r="AC36" s="60">
        <f>SUM(AC34:AC35,AC32,AC22,AC14,AC27)</f>
        <v>513396570</v>
      </c>
      <c r="AD36" s="61"/>
      <c r="AE36" s="60">
        <f>SUM(AE34:AE35,AE32,AE22,AE14,AE27)</f>
        <v>4091288943</v>
      </c>
    </row>
    <row r="37" spans="1:34" ht="22.5" customHeight="1" thickTop="1" x14ac:dyDescent="0.45"/>
    <row r="40" spans="1:34" ht="22.5" customHeight="1" x14ac:dyDescent="0.45">
      <c r="G40" s="42"/>
      <c r="M40" s="42"/>
      <c r="AE40" s="42"/>
    </row>
    <row r="42" spans="1:34" s="25" customFormat="1" ht="22.5" customHeight="1" x14ac:dyDescent="0.45">
      <c r="A42" s="24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5"/>
      <c r="N42" s="46"/>
      <c r="O42" s="42"/>
      <c r="P42" s="42"/>
      <c r="Q42" s="42"/>
      <c r="R42" s="42"/>
      <c r="S42" s="42"/>
      <c r="T42" s="42"/>
      <c r="U42" s="42"/>
      <c r="V42" s="42"/>
      <c r="W42" s="42"/>
      <c r="X42" s="46"/>
      <c r="Y42" s="42"/>
      <c r="Z42" s="42"/>
      <c r="AA42" s="42"/>
      <c r="AB42" s="42"/>
      <c r="AC42" s="42"/>
      <c r="AD42" s="24"/>
      <c r="AE42" s="24"/>
      <c r="AF42" s="24"/>
      <c r="AG42" s="24"/>
      <c r="AH42" s="24"/>
    </row>
  </sheetData>
  <mergeCells count="4">
    <mergeCell ref="C12:AE12"/>
    <mergeCell ref="C4:AE4"/>
    <mergeCell ref="M5:O5"/>
    <mergeCell ref="Q5:Y5"/>
  </mergeCells>
  <pageMargins left="0.8" right="0.5" top="0.48" bottom="0.5" header="0.5" footer="0.5"/>
  <pageSetup paperSize="9" scale="49" firstPageNumber="10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  <ignoredErrors>
    <ignoredError sqref="AA19:AA2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43"/>
  <sheetViews>
    <sheetView topLeftCell="A16" zoomScale="70" zoomScaleNormal="70" workbookViewId="0">
      <selection activeCell="C16" sqref="C1:AA1048576"/>
    </sheetView>
  </sheetViews>
  <sheetFormatPr defaultColWidth="10.5703125" defaultRowHeight="22.5" customHeight="1" x14ac:dyDescent="0.45"/>
  <cols>
    <col min="1" max="1" width="46.85546875" style="24" customWidth="1"/>
    <col min="2" max="2" width="13.5703125" style="25" bestFit="1" customWidth="1"/>
    <col min="3" max="3" width="15.7109375" style="46" customWidth="1"/>
    <col min="4" max="4" width="1.140625" style="46" customWidth="1"/>
    <col min="5" max="5" width="13.5703125" style="46" bestFit="1" customWidth="1"/>
    <col min="6" max="6" width="1.140625" style="46" customWidth="1"/>
    <col min="7" max="7" width="18.5703125" style="46" bestFit="1" customWidth="1"/>
    <col min="8" max="8" width="1" style="46" customWidth="1"/>
    <col min="9" max="9" width="18.5703125" style="46" bestFit="1" customWidth="1"/>
    <col min="10" max="10" width="1" style="46" customWidth="1"/>
    <col min="11" max="11" width="13.42578125" style="45" customWidth="1"/>
    <col min="12" max="12" width="1" style="46" customWidth="1"/>
    <col min="13" max="13" width="15.5703125" style="42" bestFit="1" customWidth="1"/>
    <col min="14" max="14" width="1.140625" style="42" customWidth="1"/>
    <col min="15" max="15" width="14.7109375" style="42" customWidth="1"/>
    <col min="16" max="16" width="1.140625" style="42" customWidth="1"/>
    <col min="17" max="17" width="15" style="42" customWidth="1"/>
    <col min="18" max="18" width="1" style="42" customWidth="1"/>
    <col min="19" max="19" width="15.140625" style="42" bestFit="1" customWidth="1"/>
    <col min="20" max="20" width="1.140625" style="46" customWidth="1"/>
    <col min="21" max="21" width="16.5703125" style="42" bestFit="1" customWidth="1"/>
    <col min="22" max="22" width="1.140625" style="42" customWidth="1"/>
    <col min="23" max="23" width="15.140625" style="42" bestFit="1" customWidth="1"/>
    <col min="24" max="24" width="1.140625" style="42" customWidth="1"/>
    <col min="25" max="25" width="14.42578125" style="42" customWidth="1"/>
    <col min="26" max="26" width="0.7109375" style="24" customWidth="1"/>
    <col min="27" max="27" width="15.140625" style="24" bestFit="1" customWidth="1"/>
    <col min="28" max="28" width="17.140625" style="24" bestFit="1" customWidth="1"/>
    <col min="29" max="29" width="16.7109375" style="24" bestFit="1" customWidth="1"/>
    <col min="30" max="30" width="11.42578125" style="24" bestFit="1" customWidth="1"/>
    <col min="31" max="16384" width="10.5703125" style="24"/>
  </cols>
  <sheetData>
    <row r="1" spans="1:27" ht="22.5" customHeight="1" x14ac:dyDescent="0.45">
      <c r="A1" s="125" t="s">
        <v>0</v>
      </c>
      <c r="B1" s="7"/>
      <c r="C1" s="4"/>
      <c r="D1" s="26"/>
      <c r="E1" s="26"/>
      <c r="F1" s="26"/>
      <c r="G1" s="26"/>
      <c r="H1" s="4"/>
      <c r="I1" s="4"/>
      <c r="J1" s="26"/>
      <c r="K1" s="26"/>
      <c r="L1" s="2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ht="22.5" customHeight="1" x14ac:dyDescent="0.45">
      <c r="A2" s="3" t="s">
        <v>112</v>
      </c>
      <c r="B2" s="7"/>
      <c r="C2" s="37"/>
      <c r="D2" s="37"/>
      <c r="E2" s="37"/>
      <c r="F2" s="37"/>
      <c r="G2" s="37"/>
      <c r="H2" s="37"/>
      <c r="I2" s="37"/>
      <c r="J2" s="37"/>
      <c r="K2" s="39"/>
      <c r="L2" s="37"/>
      <c r="M2" s="38"/>
      <c r="N2" s="38"/>
      <c r="O2" s="38"/>
      <c r="P2" s="38"/>
      <c r="Q2" s="38"/>
      <c r="R2" s="38"/>
      <c r="S2" s="38"/>
      <c r="T2" s="37"/>
      <c r="U2" s="38"/>
      <c r="V2" s="38"/>
      <c r="W2" s="38"/>
      <c r="X2" s="38"/>
      <c r="Y2" s="38"/>
    </row>
    <row r="3" spans="1:27" ht="22.5" customHeight="1" x14ac:dyDescent="0.45">
      <c r="A3" s="3"/>
      <c r="B3" s="7"/>
      <c r="C3" s="37"/>
      <c r="D3" s="37"/>
      <c r="E3" s="37"/>
      <c r="F3" s="37"/>
      <c r="G3" s="37"/>
      <c r="H3" s="37"/>
      <c r="I3" s="37"/>
      <c r="J3" s="37"/>
      <c r="K3" s="39"/>
      <c r="L3" s="37"/>
      <c r="M3" s="38"/>
      <c r="N3" s="38"/>
      <c r="O3" s="38"/>
      <c r="P3" s="38"/>
      <c r="Q3" s="38"/>
      <c r="R3" s="38"/>
      <c r="S3" s="38"/>
      <c r="T3" s="37"/>
      <c r="U3" s="38"/>
      <c r="V3" s="38"/>
      <c r="W3" s="38"/>
      <c r="X3" s="38"/>
      <c r="Y3" s="38"/>
    </row>
    <row r="4" spans="1:27" ht="22.5" customHeight="1" x14ac:dyDescent="0.45">
      <c r="C4" s="196" t="s">
        <v>113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</row>
    <row r="5" spans="1:27" s="40" customFormat="1" ht="22.5" customHeight="1" x14ac:dyDescent="0.45">
      <c r="A5" s="24"/>
      <c r="B5" s="25"/>
      <c r="C5" s="41"/>
      <c r="D5" s="41"/>
      <c r="E5" s="44"/>
      <c r="F5" s="41"/>
      <c r="G5" s="41"/>
      <c r="H5" s="41"/>
      <c r="I5" s="41"/>
      <c r="J5" s="42"/>
      <c r="K5" s="197" t="s">
        <v>114</v>
      </c>
      <c r="L5" s="197"/>
      <c r="M5" s="197"/>
      <c r="N5" s="42"/>
      <c r="O5" s="197" t="s">
        <v>71</v>
      </c>
      <c r="P5" s="197"/>
      <c r="Q5" s="197"/>
      <c r="R5" s="197"/>
      <c r="S5" s="197"/>
      <c r="T5" s="197"/>
      <c r="U5" s="197"/>
      <c r="V5" s="41"/>
      <c r="W5" s="41"/>
      <c r="X5" s="41"/>
      <c r="Y5" s="42"/>
      <c r="Z5" s="41"/>
      <c r="AA5" s="41"/>
    </row>
    <row r="6" spans="1:27" s="40" customFormat="1" ht="22.5" customHeight="1" x14ac:dyDescent="0.45">
      <c r="A6" s="24"/>
      <c r="B6" s="25"/>
      <c r="C6" s="41"/>
      <c r="D6" s="41"/>
      <c r="E6" s="44"/>
      <c r="F6" s="41"/>
      <c r="G6" s="41"/>
      <c r="H6" s="41"/>
      <c r="I6" s="41"/>
      <c r="J6" s="42"/>
      <c r="K6" s="44"/>
      <c r="L6" s="44"/>
      <c r="M6" s="44"/>
      <c r="N6" s="42"/>
      <c r="O6" s="44"/>
      <c r="P6" s="44"/>
      <c r="Q6" s="44" t="s">
        <v>115</v>
      </c>
      <c r="R6" s="44"/>
      <c r="S6" s="44"/>
      <c r="T6" s="44"/>
      <c r="U6" s="44"/>
      <c r="V6" s="41"/>
      <c r="W6" s="41"/>
      <c r="X6" s="41"/>
      <c r="Y6" s="42"/>
      <c r="Z6" s="41"/>
      <c r="AA6" s="41"/>
    </row>
    <row r="7" spans="1:27" s="40" customFormat="1" ht="22.5" customHeight="1" x14ac:dyDescent="0.45">
      <c r="A7" s="24"/>
      <c r="B7" s="25"/>
      <c r="C7" s="41"/>
      <c r="D7" s="41"/>
      <c r="E7" s="44"/>
      <c r="F7" s="41"/>
      <c r="G7" s="41"/>
      <c r="H7" s="41"/>
      <c r="I7" s="41"/>
      <c r="J7" s="42"/>
      <c r="K7" s="44"/>
      <c r="L7" s="44"/>
      <c r="M7" s="44"/>
      <c r="N7" s="42"/>
      <c r="O7" s="44"/>
      <c r="P7" s="44"/>
      <c r="Q7" s="44" t="s">
        <v>116</v>
      </c>
      <c r="R7" s="44"/>
      <c r="S7" s="44"/>
      <c r="T7" s="44"/>
      <c r="U7" s="44"/>
      <c r="V7" s="41"/>
      <c r="W7" s="41"/>
      <c r="X7" s="41"/>
      <c r="Y7" s="42"/>
      <c r="Z7" s="41"/>
      <c r="AA7" s="41"/>
    </row>
    <row r="8" spans="1:27" ht="22.5" customHeight="1" x14ac:dyDescent="0.45">
      <c r="C8" s="41"/>
      <c r="D8" s="41"/>
      <c r="E8" s="44"/>
      <c r="F8" s="41"/>
      <c r="G8" s="186"/>
      <c r="H8" s="41"/>
      <c r="I8" s="44" t="s">
        <v>117</v>
      </c>
      <c r="J8" s="42"/>
      <c r="K8" s="44"/>
      <c r="L8" s="44"/>
      <c r="M8" s="44"/>
      <c r="O8" s="44"/>
      <c r="P8" s="44"/>
      <c r="Q8" s="44" t="s">
        <v>119</v>
      </c>
      <c r="R8" s="44"/>
      <c r="S8" s="44"/>
      <c r="T8" s="44"/>
      <c r="U8" s="44"/>
      <c r="V8" s="41"/>
      <c r="W8" s="41"/>
      <c r="X8" s="41"/>
      <c r="Y8" s="44" t="s">
        <v>120</v>
      </c>
      <c r="Z8" s="41"/>
      <c r="AA8" s="41"/>
    </row>
    <row r="9" spans="1:27" ht="22.5" customHeight="1" x14ac:dyDescent="0.45">
      <c r="A9" s="43"/>
      <c r="C9" s="44" t="s">
        <v>60</v>
      </c>
      <c r="D9" s="44"/>
      <c r="E9" s="44"/>
      <c r="F9" s="44"/>
      <c r="G9" s="44" t="s">
        <v>117</v>
      </c>
      <c r="H9" s="44"/>
      <c r="I9" s="44" t="s">
        <v>121</v>
      </c>
      <c r="J9" s="44"/>
      <c r="K9" s="44"/>
      <c r="L9" s="44"/>
      <c r="M9" s="44" t="s">
        <v>122</v>
      </c>
      <c r="N9" s="44"/>
      <c r="O9" s="44" t="s">
        <v>123</v>
      </c>
      <c r="P9" s="44"/>
      <c r="Q9" s="44" t="s">
        <v>125</v>
      </c>
      <c r="R9" s="44"/>
      <c r="S9" s="44" t="s">
        <v>123</v>
      </c>
      <c r="T9" s="44"/>
      <c r="U9" s="44" t="s">
        <v>126</v>
      </c>
      <c r="V9" s="44"/>
      <c r="W9" s="44" t="s">
        <v>127</v>
      </c>
      <c r="X9" s="44"/>
      <c r="Y9" s="44" t="s">
        <v>128</v>
      </c>
      <c r="Z9" s="44"/>
      <c r="AA9" s="44"/>
    </row>
    <row r="10" spans="1:27" ht="22.5" customHeight="1" x14ac:dyDescent="0.45">
      <c r="A10" s="43"/>
      <c r="C10" s="44" t="s">
        <v>129</v>
      </c>
      <c r="D10" s="44"/>
      <c r="E10" s="44" t="s">
        <v>131</v>
      </c>
      <c r="F10" s="44"/>
      <c r="G10" s="44" t="s">
        <v>132</v>
      </c>
      <c r="H10" s="44"/>
      <c r="I10" s="44" t="s">
        <v>128</v>
      </c>
      <c r="J10" s="44"/>
      <c r="K10" s="44" t="s">
        <v>133</v>
      </c>
      <c r="L10" s="44"/>
      <c r="M10" s="44" t="s">
        <v>134</v>
      </c>
      <c r="N10" s="44"/>
      <c r="O10" s="44" t="s">
        <v>135</v>
      </c>
      <c r="P10" s="44"/>
      <c r="Q10" s="44" t="s">
        <v>137</v>
      </c>
      <c r="R10" s="44"/>
      <c r="S10" s="44" t="s">
        <v>138</v>
      </c>
      <c r="T10" s="44"/>
      <c r="U10" s="44" t="s">
        <v>139</v>
      </c>
      <c r="V10" s="44"/>
      <c r="W10" s="44" t="s">
        <v>140</v>
      </c>
      <c r="X10" s="44"/>
      <c r="Y10" s="44" t="s">
        <v>141</v>
      </c>
      <c r="Z10" s="44"/>
      <c r="AA10" s="44" t="s">
        <v>127</v>
      </c>
    </row>
    <row r="11" spans="1:27" ht="22.5" customHeight="1" x14ac:dyDescent="0.45">
      <c r="A11" s="43"/>
      <c r="B11" s="25" t="s">
        <v>6</v>
      </c>
      <c r="C11" s="44" t="s">
        <v>142</v>
      </c>
      <c r="D11" s="44"/>
      <c r="E11" s="44" t="s">
        <v>144</v>
      </c>
      <c r="F11" s="44"/>
      <c r="G11" s="44" t="s">
        <v>145</v>
      </c>
      <c r="H11" s="44"/>
      <c r="I11" s="44" t="s">
        <v>146</v>
      </c>
      <c r="J11" s="44"/>
      <c r="K11" s="44" t="s">
        <v>147</v>
      </c>
      <c r="L11" s="44"/>
      <c r="M11" s="44" t="s">
        <v>148</v>
      </c>
      <c r="N11" s="44"/>
      <c r="O11" s="44" t="s">
        <v>149</v>
      </c>
      <c r="P11" s="44"/>
      <c r="Q11" s="44" t="s">
        <v>128</v>
      </c>
      <c r="R11" s="44"/>
      <c r="S11" s="44" t="s">
        <v>150</v>
      </c>
      <c r="T11" s="44"/>
      <c r="U11" s="44" t="s">
        <v>140</v>
      </c>
      <c r="V11" s="44"/>
      <c r="W11" s="44" t="s">
        <v>151</v>
      </c>
      <c r="X11" s="44"/>
      <c r="Y11" s="44" t="s">
        <v>152</v>
      </c>
      <c r="Z11" s="44"/>
      <c r="AA11" s="44" t="s">
        <v>140</v>
      </c>
    </row>
    <row r="12" spans="1:27" ht="22.5" customHeight="1" x14ac:dyDescent="0.45">
      <c r="C12" s="195" t="s">
        <v>9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</row>
    <row r="13" spans="1:27" ht="22.5" customHeight="1" x14ac:dyDescent="0.45">
      <c r="A13" s="23" t="s">
        <v>173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</row>
    <row r="14" spans="1:27" ht="22.5" customHeight="1" x14ac:dyDescent="0.45">
      <c r="A14" s="23" t="s">
        <v>174</v>
      </c>
      <c r="C14" s="61">
        <v>817775625</v>
      </c>
      <c r="D14" s="68"/>
      <c r="E14" s="61">
        <v>504942690</v>
      </c>
      <c r="F14" s="68"/>
      <c r="G14" s="68">
        <v>17395000</v>
      </c>
      <c r="H14" s="61"/>
      <c r="I14" s="61">
        <v>507176028</v>
      </c>
      <c r="J14" s="61"/>
      <c r="K14" s="61">
        <v>133187952</v>
      </c>
      <c r="L14" s="68"/>
      <c r="M14" s="61">
        <v>220139945</v>
      </c>
      <c r="N14" s="68"/>
      <c r="O14" s="61">
        <v>-8932857</v>
      </c>
      <c r="P14" s="68"/>
      <c r="Q14" s="61">
        <v>1479916</v>
      </c>
      <c r="R14" s="61"/>
      <c r="S14" s="61">
        <v>1384728073.5779998</v>
      </c>
      <c r="T14" s="68"/>
      <c r="U14" s="61">
        <v>1377275133</v>
      </c>
      <c r="V14" s="68"/>
      <c r="W14" s="122">
        <v>3577892373</v>
      </c>
      <c r="X14" s="68"/>
      <c r="Y14" s="61">
        <v>513396570</v>
      </c>
      <c r="Z14" s="68"/>
      <c r="AA14" s="61">
        <f>SUM(W14:Y14)</f>
        <v>4091288943</v>
      </c>
    </row>
    <row r="15" spans="1:27" ht="22.5" customHeight="1" x14ac:dyDescent="0.45">
      <c r="A15" s="23"/>
      <c r="C15" s="61"/>
      <c r="D15" s="68"/>
      <c r="E15" s="61"/>
      <c r="F15" s="68"/>
      <c r="G15" s="68"/>
      <c r="H15" s="61"/>
      <c r="I15" s="61"/>
      <c r="J15" s="61"/>
      <c r="K15" s="61"/>
      <c r="L15" s="68"/>
      <c r="M15" s="61"/>
      <c r="N15" s="68"/>
      <c r="O15" s="61"/>
      <c r="P15" s="68"/>
      <c r="Q15" s="61"/>
      <c r="R15" s="61"/>
      <c r="S15" s="61"/>
      <c r="T15" s="68"/>
      <c r="U15" s="61"/>
      <c r="V15" s="68"/>
      <c r="W15" s="61"/>
      <c r="X15" s="68"/>
      <c r="Y15" s="61"/>
      <c r="Z15" s="68"/>
      <c r="AA15" s="61"/>
    </row>
    <row r="16" spans="1:27" ht="22.5" customHeight="1" x14ac:dyDescent="0.45">
      <c r="A16" s="80" t="s">
        <v>155</v>
      </c>
      <c r="B16" s="79"/>
      <c r="C16" s="61"/>
      <c r="D16" s="68"/>
      <c r="E16" s="61"/>
      <c r="F16" s="68"/>
      <c r="G16" s="68"/>
      <c r="H16" s="61"/>
      <c r="I16" s="61"/>
      <c r="J16" s="61"/>
      <c r="K16" s="61"/>
      <c r="L16" s="68"/>
      <c r="M16" s="61"/>
      <c r="N16" s="68"/>
      <c r="O16" s="61"/>
      <c r="P16" s="68"/>
      <c r="Q16" s="61"/>
      <c r="R16" s="61"/>
      <c r="S16" s="61"/>
      <c r="T16" s="68"/>
      <c r="U16" s="61"/>
      <c r="V16" s="68"/>
      <c r="W16" s="61"/>
      <c r="X16" s="68"/>
      <c r="Y16" s="61"/>
      <c r="Z16" s="68"/>
      <c r="AA16" s="61"/>
    </row>
    <row r="17" spans="1:28" ht="22.5" customHeight="1" x14ac:dyDescent="0.45">
      <c r="A17" s="81" t="s">
        <v>156</v>
      </c>
      <c r="C17" s="61"/>
      <c r="D17" s="68"/>
      <c r="E17" s="61"/>
      <c r="F17" s="68"/>
      <c r="G17" s="68"/>
      <c r="H17" s="61"/>
      <c r="I17" s="61"/>
      <c r="J17" s="61"/>
      <c r="K17" s="61"/>
      <c r="L17" s="68"/>
      <c r="M17" s="61"/>
      <c r="N17" s="68"/>
      <c r="O17" s="61"/>
      <c r="P17" s="68"/>
      <c r="Q17" s="61"/>
      <c r="R17" s="61"/>
      <c r="S17" s="61"/>
      <c r="T17" s="68"/>
      <c r="U17" s="61"/>
      <c r="V17" s="68"/>
      <c r="W17" s="61"/>
      <c r="X17" s="68"/>
      <c r="Y17" s="61"/>
      <c r="Z17" s="68"/>
      <c r="AA17" s="61"/>
    </row>
    <row r="18" spans="1:28" ht="22.5" customHeight="1" x14ac:dyDescent="0.45">
      <c r="A18" s="81" t="s">
        <v>157</v>
      </c>
      <c r="C18" s="61"/>
      <c r="D18" s="68"/>
      <c r="E18" s="61"/>
      <c r="F18" s="68"/>
      <c r="G18" s="68"/>
      <c r="H18" s="61"/>
      <c r="I18" s="61"/>
      <c r="J18" s="61"/>
      <c r="K18" s="61"/>
      <c r="L18" s="68"/>
      <c r="M18" s="61"/>
      <c r="N18" s="68"/>
      <c r="O18" s="61"/>
      <c r="P18" s="68"/>
      <c r="Q18" s="61"/>
      <c r="R18" s="61"/>
      <c r="S18" s="61"/>
      <c r="T18" s="68"/>
      <c r="U18" s="61"/>
      <c r="V18" s="68"/>
      <c r="W18" s="61"/>
      <c r="X18" s="68"/>
      <c r="Y18" s="61"/>
      <c r="Z18" s="68"/>
      <c r="AA18" s="61"/>
    </row>
    <row r="19" spans="1:28" ht="22.5" customHeight="1" x14ac:dyDescent="0.45">
      <c r="A19" s="24" t="s">
        <v>175</v>
      </c>
      <c r="B19" s="25">
        <v>25</v>
      </c>
      <c r="C19" s="57">
        <v>0</v>
      </c>
      <c r="D19" s="68"/>
      <c r="E19" s="58">
        <v>0</v>
      </c>
      <c r="F19" s="68"/>
      <c r="G19" s="57">
        <v>0</v>
      </c>
      <c r="H19" s="61"/>
      <c r="I19" s="61">
        <v>0</v>
      </c>
      <c r="J19" s="59"/>
      <c r="K19" s="57">
        <v>0</v>
      </c>
      <c r="L19" s="57"/>
      <c r="M19" s="58">
        <v>-122666344</v>
      </c>
      <c r="N19" s="57"/>
      <c r="O19" s="58">
        <v>0</v>
      </c>
      <c r="P19" s="57"/>
      <c r="Q19" s="58">
        <v>0</v>
      </c>
      <c r="R19" s="59"/>
      <c r="S19" s="58">
        <v>0</v>
      </c>
      <c r="T19" s="57"/>
      <c r="U19" s="57">
        <f>SUM(O19:S19)</f>
        <v>0</v>
      </c>
      <c r="V19" s="68"/>
      <c r="W19" s="57">
        <f>SUM(C19:M19,U19)</f>
        <v>-122666344</v>
      </c>
      <c r="X19" s="68"/>
      <c r="Y19" s="61">
        <v>0</v>
      </c>
      <c r="Z19" s="68"/>
      <c r="AA19" s="133">
        <f>SUM(W19:Y19)</f>
        <v>-122666344</v>
      </c>
    </row>
    <row r="20" spans="1:28" ht="22.5" customHeight="1" x14ac:dyDescent="0.45">
      <c r="A20" s="24" t="s">
        <v>159</v>
      </c>
      <c r="B20" s="25">
        <v>9</v>
      </c>
      <c r="C20" s="57">
        <v>0</v>
      </c>
      <c r="D20" s="57"/>
      <c r="E20" s="58">
        <v>0</v>
      </c>
      <c r="F20" s="57"/>
      <c r="G20" s="57">
        <v>0</v>
      </c>
      <c r="H20" s="57"/>
      <c r="I20" s="57">
        <v>0</v>
      </c>
      <c r="J20" s="59"/>
      <c r="K20" s="57">
        <v>0</v>
      </c>
      <c r="L20" s="57"/>
      <c r="M20" s="58">
        <v>0</v>
      </c>
      <c r="N20" s="57"/>
      <c r="O20" s="58">
        <v>0</v>
      </c>
      <c r="P20" s="57"/>
      <c r="Q20" s="58">
        <v>0</v>
      </c>
      <c r="R20" s="59"/>
      <c r="S20" s="58">
        <v>0</v>
      </c>
      <c r="T20" s="57"/>
      <c r="U20" s="57">
        <f>SUM(O20:S20)</f>
        <v>0</v>
      </c>
      <c r="V20" s="57"/>
      <c r="W20" s="57">
        <f>SUM(C20:M20,U20)</f>
        <v>0</v>
      </c>
      <c r="X20" s="57"/>
      <c r="Y20" s="55">
        <v>-38269221</v>
      </c>
      <c r="Z20" s="57"/>
      <c r="AA20" s="133">
        <f>SUM(W20:Y20)</f>
        <v>-38269221</v>
      </c>
    </row>
    <row r="21" spans="1:28" ht="22.5" customHeight="1" x14ac:dyDescent="0.45">
      <c r="A21" s="121" t="s">
        <v>160</v>
      </c>
      <c r="C21" s="145"/>
      <c r="D21" s="57"/>
      <c r="E21" s="146"/>
      <c r="F21" s="57"/>
      <c r="G21" s="145"/>
      <c r="H21" s="57"/>
      <c r="I21" s="145"/>
      <c r="J21" s="59"/>
      <c r="K21" s="145"/>
      <c r="L21" s="57"/>
      <c r="M21" s="146"/>
      <c r="N21" s="57"/>
      <c r="O21" s="146"/>
      <c r="P21" s="57"/>
      <c r="Q21" s="146"/>
      <c r="R21" s="59"/>
      <c r="S21" s="146"/>
      <c r="T21" s="57"/>
      <c r="U21" s="145"/>
      <c r="V21" s="57"/>
      <c r="W21" s="145"/>
      <c r="X21" s="57"/>
      <c r="Y21" s="145"/>
      <c r="Z21" s="57"/>
      <c r="AA21" s="147"/>
    </row>
    <row r="22" spans="1:28" ht="21.75" x14ac:dyDescent="0.45">
      <c r="A22" s="143" t="s">
        <v>161</v>
      </c>
      <c r="C22" s="144">
        <f>SUM(C19:C20)</f>
        <v>0</v>
      </c>
      <c r="D22" s="68"/>
      <c r="E22" s="144">
        <f>SUM(E19:E20)</f>
        <v>0</v>
      </c>
      <c r="F22" s="68"/>
      <c r="G22" s="144">
        <f>SUM(G19:G20)</f>
        <v>0</v>
      </c>
      <c r="H22" s="61"/>
      <c r="I22" s="144">
        <f>SUM(I19:I20)</f>
        <v>0</v>
      </c>
      <c r="J22" s="61"/>
      <c r="K22" s="144">
        <f>SUM(K19:K20)</f>
        <v>0</v>
      </c>
      <c r="L22" s="68"/>
      <c r="M22" s="144">
        <f>SUM(M19:M20)</f>
        <v>-122666344</v>
      </c>
      <c r="N22" s="68"/>
      <c r="O22" s="144">
        <f>SUM(O19:O20)</f>
        <v>0</v>
      </c>
      <c r="P22" s="68"/>
      <c r="Q22" s="144">
        <f>SUM(Q19:Q20)</f>
        <v>0</v>
      </c>
      <c r="R22" s="61"/>
      <c r="S22" s="144">
        <f>SUM(S19:S20)</f>
        <v>0</v>
      </c>
      <c r="T22" s="68"/>
      <c r="U22" s="144">
        <f>SUM(U19:U20)</f>
        <v>0</v>
      </c>
      <c r="V22" s="68"/>
      <c r="W22" s="144">
        <f>SUM(W19:W20)</f>
        <v>-122666344</v>
      </c>
      <c r="X22" s="68"/>
      <c r="Y22" s="144">
        <f>SUM(Y19:Y20)</f>
        <v>-38269221</v>
      </c>
      <c r="Z22" s="68"/>
      <c r="AA22" s="144">
        <f>SUM(AA19:AA20)</f>
        <v>-160935565</v>
      </c>
    </row>
    <row r="23" spans="1:28" ht="22.5" customHeight="1" x14ac:dyDescent="0.45">
      <c r="A23" s="121"/>
      <c r="C23" s="61"/>
      <c r="D23" s="68"/>
      <c r="E23" s="61"/>
      <c r="F23" s="68"/>
      <c r="G23" s="61"/>
      <c r="H23" s="61"/>
      <c r="I23" s="61"/>
      <c r="J23" s="61"/>
      <c r="K23" s="61"/>
      <c r="L23" s="68"/>
      <c r="M23" s="61"/>
      <c r="N23" s="68"/>
      <c r="O23" s="61"/>
      <c r="P23" s="68"/>
      <c r="Q23" s="61"/>
      <c r="R23" s="61"/>
      <c r="S23" s="61"/>
      <c r="T23" s="68"/>
      <c r="U23" s="61"/>
      <c r="V23" s="68"/>
      <c r="W23" s="61"/>
      <c r="X23" s="68"/>
      <c r="Y23" s="61"/>
      <c r="Z23" s="68"/>
      <c r="AA23" s="61"/>
    </row>
    <row r="24" spans="1:28" ht="22.5" customHeight="1" x14ac:dyDescent="0.45">
      <c r="A24" s="121" t="s">
        <v>162</v>
      </c>
      <c r="C24" s="61"/>
      <c r="D24" s="68"/>
      <c r="E24" s="61"/>
      <c r="F24" s="68"/>
      <c r="G24" s="61"/>
      <c r="H24" s="61"/>
      <c r="I24" s="61"/>
      <c r="J24" s="61"/>
      <c r="K24" s="61"/>
      <c r="L24" s="68"/>
      <c r="M24" s="61"/>
      <c r="N24" s="68"/>
      <c r="O24" s="61"/>
      <c r="P24" s="68"/>
      <c r="Q24" s="61"/>
      <c r="R24" s="61"/>
      <c r="S24" s="61"/>
      <c r="T24" s="68"/>
      <c r="U24" s="61"/>
      <c r="V24" s="68"/>
      <c r="W24" s="61"/>
      <c r="X24" s="68"/>
      <c r="Y24" s="61"/>
      <c r="Z24" s="68"/>
      <c r="AA24" s="61"/>
    </row>
    <row r="25" spans="1:28" ht="22.5" customHeight="1" x14ac:dyDescent="0.45">
      <c r="A25" s="24" t="s">
        <v>176</v>
      </c>
      <c r="C25" s="57"/>
      <c r="D25" s="135"/>
      <c r="E25" s="57"/>
      <c r="F25" s="135"/>
      <c r="G25" s="135"/>
      <c r="H25" s="57"/>
      <c r="I25" s="57"/>
      <c r="J25" s="135"/>
      <c r="K25" s="57"/>
      <c r="L25" s="57"/>
      <c r="M25" s="55"/>
      <c r="N25" s="57"/>
      <c r="O25" s="58"/>
      <c r="P25" s="57"/>
      <c r="Q25" s="58"/>
      <c r="R25" s="59"/>
      <c r="S25" s="58"/>
      <c r="T25" s="57"/>
      <c r="U25" s="57"/>
      <c r="V25" s="57"/>
      <c r="W25" s="57"/>
      <c r="X25" s="57"/>
      <c r="Y25" s="55"/>
      <c r="Z25" s="57"/>
      <c r="AA25" s="133"/>
    </row>
    <row r="26" spans="1:28" ht="22.5" customHeight="1" x14ac:dyDescent="0.45">
      <c r="A26" s="24" t="s">
        <v>177</v>
      </c>
      <c r="B26" s="25">
        <v>9</v>
      </c>
      <c r="C26" s="57">
        <v>0</v>
      </c>
      <c r="D26" s="57"/>
      <c r="E26" s="57">
        <v>0</v>
      </c>
      <c r="F26" s="57"/>
      <c r="G26" s="57">
        <v>0</v>
      </c>
      <c r="H26" s="57"/>
      <c r="I26" s="57">
        <v>-182548755</v>
      </c>
      <c r="J26" s="59"/>
      <c r="K26" s="57">
        <v>4600686</v>
      </c>
      <c r="L26" s="57"/>
      <c r="M26" s="58">
        <v>0</v>
      </c>
      <c r="N26" s="57"/>
      <c r="O26" s="58">
        <v>0</v>
      </c>
      <c r="P26" s="57"/>
      <c r="Q26" s="58">
        <v>0</v>
      </c>
      <c r="R26" s="59"/>
      <c r="S26" s="58">
        <v>23477986</v>
      </c>
      <c r="T26" s="57"/>
      <c r="U26" s="57">
        <f>SUM(O26:S26)</f>
        <v>23477986</v>
      </c>
      <c r="V26" s="57"/>
      <c r="W26" s="57">
        <f>SUM(C26:M26,U26)</f>
        <v>-154470083</v>
      </c>
      <c r="X26" s="57"/>
      <c r="Y26" s="55">
        <f>-W26</f>
        <v>154470083</v>
      </c>
      <c r="Z26" s="57"/>
      <c r="AA26" s="133">
        <f>SUM(W26:Y26)</f>
        <v>0</v>
      </c>
      <c r="AB26" s="177"/>
    </row>
    <row r="27" spans="1:28" ht="22.5" customHeight="1" x14ac:dyDescent="0.45">
      <c r="A27" s="24" t="s">
        <v>176</v>
      </c>
      <c r="C27" s="57">
        <v>0</v>
      </c>
      <c r="D27" s="57"/>
      <c r="E27" s="57">
        <v>0</v>
      </c>
      <c r="F27" s="57"/>
      <c r="G27" s="57">
        <v>0</v>
      </c>
      <c r="H27" s="57"/>
      <c r="I27" s="57">
        <v>0</v>
      </c>
      <c r="J27" s="59"/>
      <c r="K27" s="57">
        <v>0</v>
      </c>
      <c r="L27" s="57"/>
      <c r="M27" s="57">
        <v>0</v>
      </c>
      <c r="N27" s="57"/>
      <c r="O27" s="57">
        <v>0</v>
      </c>
      <c r="P27" s="57"/>
      <c r="Q27" s="57">
        <v>0</v>
      </c>
      <c r="R27" s="59"/>
      <c r="S27" s="57">
        <v>0</v>
      </c>
      <c r="T27" s="57"/>
      <c r="U27" s="57">
        <f>SUM(O27:S27)</f>
        <v>0</v>
      </c>
      <c r="V27" s="57"/>
      <c r="W27" s="57">
        <f>SUM(C27:M27,U27)</f>
        <v>0</v>
      </c>
      <c r="X27" s="57"/>
      <c r="Y27" s="55">
        <v>3500000</v>
      </c>
      <c r="Z27" s="57"/>
      <c r="AA27" s="133">
        <f>SUM(W27:Y27)</f>
        <v>3500000</v>
      </c>
    </row>
    <row r="28" spans="1:28" ht="22.5" customHeight="1" x14ac:dyDescent="0.45">
      <c r="A28" s="23" t="s">
        <v>165</v>
      </c>
      <c r="C28" s="56">
        <f>SUM(C26:C27)</f>
        <v>0</v>
      </c>
      <c r="D28" s="68"/>
      <c r="E28" s="56">
        <f>SUM(E26:E27)</f>
        <v>0</v>
      </c>
      <c r="F28" s="68"/>
      <c r="G28" s="56">
        <f>SUM(G26:G27)</f>
        <v>0</v>
      </c>
      <c r="H28" s="61"/>
      <c r="I28" s="56">
        <f>SUM(I26:I27)</f>
        <v>-182548755</v>
      </c>
      <c r="J28" s="61"/>
      <c r="K28" s="56">
        <f>SUM(K26:K27)</f>
        <v>4600686</v>
      </c>
      <c r="L28" s="68"/>
      <c r="M28" s="56">
        <f>SUM(M26:M27)</f>
        <v>0</v>
      </c>
      <c r="N28" s="68"/>
      <c r="O28" s="56">
        <f>SUM(O26:O27)</f>
        <v>0</v>
      </c>
      <c r="P28" s="68"/>
      <c r="Q28" s="56">
        <f>SUM(Q26:Q27)</f>
        <v>0</v>
      </c>
      <c r="R28" s="61"/>
      <c r="S28" s="56">
        <f>SUM(S26:S27)</f>
        <v>23477986</v>
      </c>
      <c r="T28" s="68"/>
      <c r="U28" s="56">
        <f>SUM(U26:U27)</f>
        <v>23477986</v>
      </c>
      <c r="V28" s="68"/>
      <c r="W28" s="56">
        <f>SUM(W26:W27)</f>
        <v>-154470083</v>
      </c>
      <c r="X28" s="68"/>
      <c r="Y28" s="56">
        <f>SUM(Y26:Y27)</f>
        <v>157970083</v>
      </c>
      <c r="Z28" s="68"/>
      <c r="AA28" s="56">
        <f>SUM(AA26:AA27)</f>
        <v>3500000</v>
      </c>
    </row>
    <row r="29" spans="1:28" ht="22.5" customHeight="1" x14ac:dyDescent="0.45">
      <c r="A29" s="23"/>
      <c r="B29" s="79"/>
      <c r="C29" s="61"/>
      <c r="D29" s="68"/>
      <c r="E29" s="61"/>
      <c r="F29" s="68"/>
      <c r="G29" s="68"/>
      <c r="H29" s="61"/>
      <c r="I29" s="61"/>
      <c r="J29" s="61"/>
      <c r="K29" s="61"/>
      <c r="L29" s="68"/>
      <c r="M29" s="61"/>
      <c r="N29" s="68"/>
      <c r="O29" s="61"/>
      <c r="P29" s="68"/>
      <c r="Q29" s="61"/>
      <c r="R29" s="61"/>
      <c r="S29" s="61"/>
      <c r="T29" s="68"/>
      <c r="U29" s="61"/>
      <c r="V29" s="68"/>
      <c r="W29" s="61"/>
      <c r="X29" s="68"/>
      <c r="Y29" s="61"/>
      <c r="Z29" s="68"/>
      <c r="AA29" s="61"/>
    </row>
    <row r="30" spans="1:28" ht="22.5" customHeight="1" x14ac:dyDescent="0.45">
      <c r="A30" s="23" t="s">
        <v>166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</row>
    <row r="31" spans="1:28" ht="22.5" customHeight="1" x14ac:dyDescent="0.45">
      <c r="A31" s="24" t="s">
        <v>167</v>
      </c>
      <c r="C31" s="57">
        <v>0</v>
      </c>
      <c r="D31" s="135"/>
      <c r="E31" s="57">
        <v>0</v>
      </c>
      <c r="F31" s="135"/>
      <c r="G31" s="135">
        <v>0</v>
      </c>
      <c r="H31" s="57"/>
      <c r="I31" s="57">
        <v>0</v>
      </c>
      <c r="J31" s="135"/>
      <c r="K31" s="57">
        <v>0</v>
      </c>
      <c r="L31" s="57"/>
      <c r="M31" s="55">
        <f>SI!C39</f>
        <v>261060633</v>
      </c>
      <c r="N31" s="57"/>
      <c r="O31" s="58">
        <v>0</v>
      </c>
      <c r="P31" s="57"/>
      <c r="Q31" s="58">
        <v>0</v>
      </c>
      <c r="R31" s="59"/>
      <c r="S31" s="58">
        <v>0</v>
      </c>
      <c r="T31" s="57"/>
      <c r="U31" s="57">
        <f>SUM(O31:S31)</f>
        <v>0</v>
      </c>
      <c r="V31" s="57"/>
      <c r="W31" s="57">
        <f>SUM(C31:M31,U31)</f>
        <v>261060633</v>
      </c>
      <c r="X31" s="57"/>
      <c r="Y31" s="55">
        <f>SI!C40</f>
        <v>-32026783</v>
      </c>
      <c r="Z31" s="57"/>
      <c r="AA31" s="133">
        <f>SUM(W31:Y31)</f>
        <v>229033850</v>
      </c>
      <c r="AB31" s="117"/>
    </row>
    <row r="32" spans="1:28" ht="22.5" customHeight="1" x14ac:dyDescent="0.45">
      <c r="A32" s="24" t="s">
        <v>168</v>
      </c>
      <c r="C32" s="57">
        <v>0</v>
      </c>
      <c r="D32" s="57"/>
      <c r="E32" s="57">
        <v>0</v>
      </c>
      <c r="F32" s="57"/>
      <c r="G32" s="57">
        <v>0</v>
      </c>
      <c r="H32" s="57"/>
      <c r="I32" s="57">
        <v>0</v>
      </c>
      <c r="J32" s="59"/>
      <c r="K32" s="57">
        <v>0</v>
      </c>
      <c r="L32" s="57"/>
      <c r="M32" s="58">
        <v>0</v>
      </c>
      <c r="N32" s="57"/>
      <c r="O32" s="58">
        <v>-5226554</v>
      </c>
      <c r="P32" s="57"/>
      <c r="Q32" s="58">
        <v>0</v>
      </c>
      <c r="R32" s="59"/>
      <c r="S32" s="58">
        <v>153644</v>
      </c>
      <c r="T32" s="57"/>
      <c r="U32" s="57">
        <f>SUM(O32:S32)</f>
        <v>-5072910</v>
      </c>
      <c r="V32" s="57"/>
      <c r="W32" s="57">
        <f>SUM(C32:M32,U32)</f>
        <v>-5072910</v>
      </c>
      <c r="X32" s="57"/>
      <c r="Y32" s="55">
        <v>-1400779</v>
      </c>
      <c r="Z32" s="57"/>
      <c r="AA32" s="133">
        <f>SUM(W32:Y32)</f>
        <v>-6473689</v>
      </c>
      <c r="AB32" s="117"/>
    </row>
    <row r="33" spans="1:30" ht="22.5" customHeight="1" x14ac:dyDescent="0.45">
      <c r="A33" s="23" t="s">
        <v>169</v>
      </c>
      <c r="C33" s="56">
        <f>SUM(C31:C32)</f>
        <v>0</v>
      </c>
      <c r="D33" s="68"/>
      <c r="E33" s="56">
        <f>SUM(E31:E32)</f>
        <v>0</v>
      </c>
      <c r="F33" s="68"/>
      <c r="G33" s="56">
        <f>SUM(G31:G32)</f>
        <v>0</v>
      </c>
      <c r="H33" s="61"/>
      <c r="I33" s="56">
        <f>SUM(I31:I32)</f>
        <v>0</v>
      </c>
      <c r="J33" s="61"/>
      <c r="K33" s="56">
        <f>SUM(K31:K32)</f>
        <v>0</v>
      </c>
      <c r="L33" s="68"/>
      <c r="M33" s="56">
        <f>SUM(M31:M32)</f>
        <v>261060633</v>
      </c>
      <c r="N33" s="68"/>
      <c r="O33" s="56">
        <f>SUM(O31:O32)</f>
        <v>-5226554</v>
      </c>
      <c r="P33" s="68"/>
      <c r="Q33" s="56">
        <f>SUM(Q31:Q32)</f>
        <v>0</v>
      </c>
      <c r="R33" s="61"/>
      <c r="S33" s="56">
        <f>SUM(S31:S32)</f>
        <v>153644</v>
      </c>
      <c r="T33" s="68"/>
      <c r="U33" s="56">
        <f>SUM(U31:U32)</f>
        <v>-5072910</v>
      </c>
      <c r="V33" s="68"/>
      <c r="W33" s="56">
        <f>SUM(W31:W32)</f>
        <v>255987723</v>
      </c>
      <c r="X33" s="68"/>
      <c r="Y33" s="56">
        <f>SUM(Y31:Y32)</f>
        <v>-33427562</v>
      </c>
      <c r="Z33" s="68"/>
      <c r="AA33" s="56">
        <f>SUM(AA31:AA32)</f>
        <v>222560161</v>
      </c>
    </row>
    <row r="34" spans="1:30" ht="22.5" customHeight="1" x14ac:dyDescent="0.45">
      <c r="C34" s="59"/>
      <c r="D34" s="57"/>
      <c r="E34" s="59"/>
      <c r="F34" s="57"/>
      <c r="G34" s="57"/>
      <c r="H34" s="59"/>
      <c r="I34" s="59"/>
      <c r="J34" s="59"/>
      <c r="K34" s="59"/>
      <c r="L34" s="57"/>
      <c r="M34" s="59"/>
      <c r="N34" s="57"/>
      <c r="O34" s="59"/>
      <c r="P34" s="57"/>
      <c r="Q34" s="59"/>
      <c r="R34" s="59"/>
      <c r="S34" s="59"/>
      <c r="T34" s="57"/>
      <c r="U34" s="59"/>
      <c r="V34" s="57"/>
      <c r="W34" s="57"/>
      <c r="X34" s="57"/>
      <c r="Y34" s="57"/>
      <c r="Z34" s="57"/>
      <c r="AA34" s="57"/>
    </row>
    <row r="35" spans="1:30" ht="22.5" customHeight="1" x14ac:dyDescent="0.45">
      <c r="A35" s="24" t="s">
        <v>170</v>
      </c>
      <c r="C35" s="58">
        <v>0</v>
      </c>
      <c r="D35" s="135"/>
      <c r="E35" s="58">
        <v>0</v>
      </c>
      <c r="F35" s="135"/>
      <c r="G35" s="135">
        <v>0</v>
      </c>
      <c r="H35" s="58"/>
      <c r="I35" s="58">
        <v>0</v>
      </c>
      <c r="J35" s="135"/>
      <c r="K35" s="58">
        <v>25695792</v>
      </c>
      <c r="L35" s="57"/>
      <c r="M35" s="59">
        <v>-25695792</v>
      </c>
      <c r="N35" s="57"/>
      <c r="O35" s="58">
        <v>0</v>
      </c>
      <c r="P35" s="57"/>
      <c r="Q35" s="58">
        <v>0</v>
      </c>
      <c r="R35" s="59"/>
      <c r="S35" s="59">
        <v>0</v>
      </c>
      <c r="T35" s="57"/>
      <c r="U35" s="57">
        <f>SUM(O35:S35)</f>
        <v>0</v>
      </c>
      <c r="V35" s="57"/>
      <c r="W35" s="57">
        <f>SUM(C35:M35,U35)</f>
        <v>0</v>
      </c>
      <c r="X35" s="57"/>
      <c r="Y35" s="58">
        <v>0</v>
      </c>
      <c r="Z35" s="57"/>
      <c r="AA35" s="133">
        <f>SUM(W35:Y35)</f>
        <v>0</v>
      </c>
    </row>
    <row r="36" spans="1:30" ht="22.5" customHeight="1" x14ac:dyDescent="0.45">
      <c r="A36" s="24" t="s">
        <v>171</v>
      </c>
      <c r="C36" s="58">
        <v>0</v>
      </c>
      <c r="D36" s="135"/>
      <c r="E36" s="58">
        <v>0</v>
      </c>
      <c r="F36" s="135"/>
      <c r="G36" s="135">
        <v>0</v>
      </c>
      <c r="H36" s="58"/>
      <c r="I36" s="58">
        <v>0</v>
      </c>
      <c r="J36" s="135"/>
      <c r="K36" s="58">
        <v>0</v>
      </c>
      <c r="L36" s="57"/>
      <c r="M36" s="59">
        <f>-S36</f>
        <v>21530190</v>
      </c>
      <c r="N36" s="57"/>
      <c r="O36" s="58">
        <v>0</v>
      </c>
      <c r="P36" s="57"/>
      <c r="Q36" s="58">
        <v>0</v>
      </c>
      <c r="R36" s="59"/>
      <c r="S36" s="59">
        <v>-21530190</v>
      </c>
      <c r="T36" s="57"/>
      <c r="U36" s="57">
        <f>SUM(O36:S36)</f>
        <v>-21530190</v>
      </c>
      <c r="V36" s="57"/>
      <c r="W36" s="57">
        <f>SUM(C36:M36,U36)</f>
        <v>0</v>
      </c>
      <c r="X36" s="57"/>
      <c r="Y36" s="58">
        <v>0</v>
      </c>
      <c r="Z36" s="57"/>
      <c r="AA36" s="133">
        <f>SUM(W36:Y36)</f>
        <v>0</v>
      </c>
    </row>
    <row r="37" spans="1:30" ht="22.5" customHeight="1" thickBot="1" x14ac:dyDescent="0.5">
      <c r="A37" s="23" t="s">
        <v>178</v>
      </c>
      <c r="C37" s="60">
        <f>C14+C22+C28+C33+C35+C36</f>
        <v>817775625</v>
      </c>
      <c r="D37" s="61"/>
      <c r="E37" s="60">
        <f>E14+E22+E28+E33+E35+E36</f>
        <v>504942690</v>
      </c>
      <c r="F37" s="61"/>
      <c r="G37" s="60">
        <f>G14+G22+G28+G33+G35+G36</f>
        <v>17395000</v>
      </c>
      <c r="H37" s="61"/>
      <c r="I37" s="60">
        <f>I14+I22+I28+I33+I35+I36</f>
        <v>324627273</v>
      </c>
      <c r="J37" s="61"/>
      <c r="K37" s="60">
        <f>K14+K22+K28+K33+K35+K36</f>
        <v>163484430</v>
      </c>
      <c r="L37" s="61"/>
      <c r="M37" s="60">
        <f>M14+M22+M28+M33+M35+M36</f>
        <v>354368632</v>
      </c>
      <c r="N37" s="61"/>
      <c r="O37" s="60">
        <f>O14+O22+O28+O33+O35+O36</f>
        <v>-14159411</v>
      </c>
      <c r="P37" s="61"/>
      <c r="Q37" s="60">
        <f>Q14+Q22+Q28+Q33+Q35+Q36</f>
        <v>1479916</v>
      </c>
      <c r="R37" s="61"/>
      <c r="S37" s="60">
        <f>S14+S22+S28+S33+S35+S36</f>
        <v>1386829513.5779998</v>
      </c>
      <c r="T37" s="61"/>
      <c r="U37" s="60">
        <f>U14+U22+U28+U33+U35+U36</f>
        <v>1374150019</v>
      </c>
      <c r="V37" s="61"/>
      <c r="W37" s="60">
        <f>W14+W22+W28+W33+W35+W36</f>
        <v>3556743669</v>
      </c>
      <c r="X37" s="61"/>
      <c r="Y37" s="60">
        <f>Y14+Y22+Y28+Y33+Y35+Y36</f>
        <v>599669870</v>
      </c>
      <c r="Z37" s="61"/>
      <c r="AA37" s="60">
        <f>AA14+AA22+AA28+AA33+AA35+AA36</f>
        <v>4156413539</v>
      </c>
    </row>
    <row r="38" spans="1:30" ht="22.5" customHeight="1" thickTop="1" x14ac:dyDescent="0.45"/>
    <row r="40" spans="1:30" ht="22.5" customHeight="1" x14ac:dyDescent="0.45">
      <c r="K40" s="46"/>
      <c r="M40" s="46"/>
      <c r="N40" s="46"/>
      <c r="O40" s="46"/>
      <c r="P40" s="46"/>
      <c r="Q40" s="46"/>
      <c r="R40" s="46"/>
      <c r="S40" s="46"/>
      <c r="U40" s="46"/>
      <c r="V40" s="46"/>
      <c r="W40" s="46"/>
      <c r="X40" s="46"/>
      <c r="Y40" s="46"/>
      <c r="Z40" s="46"/>
      <c r="AA40" s="46"/>
    </row>
    <row r="41" spans="1:30" ht="22.5" customHeight="1" x14ac:dyDescent="0.45">
      <c r="E41" s="42"/>
      <c r="K41" s="42"/>
      <c r="AA41" s="42"/>
    </row>
    <row r="43" spans="1:30" s="25" customFormat="1" ht="22.5" customHeight="1" x14ac:dyDescent="0.45">
      <c r="A43" s="24"/>
      <c r="C43" s="46"/>
      <c r="D43" s="46"/>
      <c r="E43" s="46"/>
      <c r="F43" s="46"/>
      <c r="G43" s="46"/>
      <c r="H43" s="46"/>
      <c r="I43" s="46"/>
      <c r="J43" s="46"/>
      <c r="K43" s="45"/>
      <c r="L43" s="46"/>
      <c r="M43" s="42"/>
      <c r="N43" s="42"/>
      <c r="O43" s="42"/>
      <c r="P43" s="42"/>
      <c r="Q43" s="42"/>
      <c r="R43" s="42"/>
      <c r="S43" s="42"/>
      <c r="T43" s="46"/>
      <c r="U43" s="42"/>
      <c r="V43" s="42"/>
      <c r="W43" s="42"/>
      <c r="X43" s="42"/>
      <c r="Y43" s="42"/>
      <c r="Z43" s="24"/>
      <c r="AA43" s="24"/>
      <c r="AB43" s="24"/>
      <c r="AC43" s="24"/>
      <c r="AD43" s="24"/>
    </row>
  </sheetData>
  <mergeCells count="4">
    <mergeCell ref="C4:AA4"/>
    <mergeCell ref="K5:M5"/>
    <mergeCell ref="O5:U5"/>
    <mergeCell ref="C12:AA12"/>
  </mergeCells>
  <pageMargins left="0.8" right="0.5" top="0.48" bottom="0.5" header="0.5" footer="0.5"/>
  <pageSetup paperSize="9" scale="54" firstPageNumber="11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4"/>
  <sheetViews>
    <sheetView topLeftCell="A19" zoomScaleNormal="100" workbookViewId="0">
      <selection activeCell="N19" sqref="D1:N1048576"/>
    </sheetView>
  </sheetViews>
  <sheetFormatPr defaultColWidth="10.5703125" defaultRowHeight="21.75" customHeight="1" x14ac:dyDescent="0.45"/>
  <cols>
    <col min="1" max="1" width="46.5703125" style="24" customWidth="1"/>
    <col min="2" max="2" width="9.140625" style="25" customWidth="1"/>
    <col min="3" max="3" width="1.140625" style="24" customWidth="1"/>
    <col min="4" max="4" width="18.140625" style="46" customWidth="1"/>
    <col min="5" max="5" width="1.140625" style="46" customWidth="1"/>
    <col min="6" max="6" width="17.140625" style="46" customWidth="1"/>
    <col min="7" max="7" width="1" style="46" customWidth="1"/>
    <col min="8" max="8" width="18.42578125" style="46" customWidth="1"/>
    <col min="9" max="9" width="1.140625" style="46" customWidth="1"/>
    <col min="10" max="10" width="17.85546875" style="42" customWidth="1"/>
    <col min="11" max="11" width="1.140625" style="42" customWidth="1"/>
    <col min="12" max="12" width="18.140625" style="46" customWidth="1"/>
    <col min="13" max="13" width="1" style="46" customWidth="1"/>
    <col min="14" max="14" width="17.85546875" style="42" customWidth="1"/>
    <col min="15" max="15" width="15.42578125" style="117" bestFit="1" customWidth="1"/>
    <col min="16" max="16" width="16.140625" style="24" customWidth="1"/>
    <col min="17" max="16384" width="10.5703125" style="24"/>
  </cols>
  <sheetData>
    <row r="1" spans="1:14" s="6" customFormat="1" ht="23.25" x14ac:dyDescent="0.45">
      <c r="A1" s="125" t="s">
        <v>0</v>
      </c>
      <c r="B1" s="7"/>
      <c r="C1" s="4"/>
      <c r="D1" s="26"/>
      <c r="E1" s="26"/>
      <c r="F1" s="26"/>
      <c r="G1" s="26"/>
      <c r="H1" s="26"/>
    </row>
    <row r="2" spans="1:14" ht="21.75" customHeight="1" x14ac:dyDescent="0.45">
      <c r="A2" s="3" t="s">
        <v>112</v>
      </c>
      <c r="B2" s="7"/>
      <c r="C2" s="5"/>
      <c r="D2" s="37"/>
      <c r="E2" s="37"/>
      <c r="F2" s="37"/>
      <c r="G2" s="37"/>
      <c r="H2" s="37"/>
      <c r="I2" s="37"/>
      <c r="J2" s="38"/>
      <c r="K2" s="38"/>
      <c r="L2" s="37"/>
      <c r="M2" s="37"/>
      <c r="N2" s="38"/>
    </row>
    <row r="3" spans="1:14" ht="21.75" customHeight="1" x14ac:dyDescent="0.45">
      <c r="A3" s="3"/>
      <c r="B3" s="7"/>
      <c r="C3" s="5"/>
      <c r="D3" s="37"/>
      <c r="E3" s="37"/>
      <c r="F3" s="37"/>
      <c r="G3" s="37"/>
      <c r="H3" s="37"/>
      <c r="I3" s="37"/>
      <c r="J3" s="38"/>
      <c r="K3" s="38"/>
      <c r="L3" s="37"/>
      <c r="M3" s="37"/>
      <c r="N3" s="38"/>
    </row>
    <row r="4" spans="1:14" ht="21.75" customHeight="1" x14ac:dyDescent="0.45">
      <c r="D4" s="196" t="s">
        <v>3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</row>
    <row r="5" spans="1:14" ht="21.75" customHeight="1" x14ac:dyDescent="0.45">
      <c r="D5" s="186"/>
      <c r="E5" s="186"/>
      <c r="F5" s="186"/>
      <c r="G5" s="186"/>
      <c r="H5" s="186"/>
      <c r="I5" s="186"/>
      <c r="J5" s="186"/>
      <c r="K5" s="186"/>
      <c r="L5" s="44" t="s">
        <v>179</v>
      </c>
      <c r="M5" s="186"/>
      <c r="N5" s="186"/>
    </row>
    <row r="6" spans="1:14" ht="21.75" customHeight="1" x14ac:dyDescent="0.45">
      <c r="A6" s="24" t="s">
        <v>77</v>
      </c>
      <c r="D6" s="186"/>
      <c r="E6" s="186"/>
      <c r="F6" s="44"/>
      <c r="G6" s="186"/>
      <c r="H6" s="197" t="s">
        <v>67</v>
      </c>
      <c r="I6" s="197"/>
      <c r="J6" s="197"/>
      <c r="K6" s="186"/>
      <c r="L6" s="187" t="s">
        <v>180</v>
      </c>
      <c r="M6" s="186"/>
      <c r="N6" s="186"/>
    </row>
    <row r="7" spans="1:14" ht="21.75" customHeight="1" x14ac:dyDescent="0.45">
      <c r="D7" s="44" t="s">
        <v>60</v>
      </c>
      <c r="E7" s="44"/>
      <c r="F7" s="44"/>
      <c r="G7" s="44"/>
      <c r="H7" s="44"/>
      <c r="I7" s="44"/>
      <c r="J7" s="44"/>
      <c r="K7" s="44"/>
      <c r="L7" s="43" t="s">
        <v>123</v>
      </c>
      <c r="M7" s="44"/>
    </row>
    <row r="8" spans="1:14" ht="21.75" customHeight="1" x14ac:dyDescent="0.45">
      <c r="D8" s="44" t="s">
        <v>129</v>
      </c>
      <c r="E8" s="44"/>
      <c r="F8" s="44" t="s">
        <v>131</v>
      </c>
      <c r="G8" s="44"/>
      <c r="H8" s="44" t="s">
        <v>133</v>
      </c>
      <c r="I8" s="44"/>
      <c r="J8" s="44" t="s">
        <v>122</v>
      </c>
      <c r="K8" s="44"/>
      <c r="L8" s="44" t="s">
        <v>138</v>
      </c>
      <c r="M8" s="44"/>
      <c r="N8" s="44" t="s">
        <v>127</v>
      </c>
    </row>
    <row r="9" spans="1:14" ht="21.75" customHeight="1" x14ac:dyDescent="0.45">
      <c r="D9" s="44" t="s">
        <v>142</v>
      </c>
      <c r="E9" s="44"/>
      <c r="F9" s="44" t="s">
        <v>144</v>
      </c>
      <c r="G9" s="44"/>
      <c r="H9" s="44" t="s">
        <v>147</v>
      </c>
      <c r="I9" s="44"/>
      <c r="J9" s="44" t="s">
        <v>134</v>
      </c>
      <c r="K9" s="44"/>
      <c r="L9" s="44" t="s">
        <v>150</v>
      </c>
      <c r="M9" s="44"/>
      <c r="N9" s="44" t="s">
        <v>140</v>
      </c>
    </row>
    <row r="10" spans="1:14" ht="21.75" customHeight="1" x14ac:dyDescent="0.45">
      <c r="D10" s="195" t="s">
        <v>9</v>
      </c>
      <c r="E10" s="195"/>
      <c r="F10" s="195"/>
      <c r="G10" s="195"/>
      <c r="H10" s="195"/>
      <c r="I10" s="195"/>
      <c r="J10" s="195"/>
      <c r="K10" s="195"/>
      <c r="L10" s="195"/>
      <c r="M10" s="195"/>
      <c r="N10" s="195"/>
    </row>
    <row r="11" spans="1:14" ht="21.75" customHeight="1" x14ac:dyDescent="0.45">
      <c r="A11" s="23" t="s">
        <v>153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</row>
    <row r="12" spans="1:14" ht="21.75" customHeight="1" x14ac:dyDescent="0.45">
      <c r="A12" s="23" t="s">
        <v>154</v>
      </c>
      <c r="B12" s="62"/>
      <c r="C12" s="62"/>
      <c r="D12" s="61">
        <v>681479688</v>
      </c>
      <c r="E12" s="61"/>
      <c r="F12" s="61">
        <v>342170431</v>
      </c>
      <c r="G12" s="61"/>
      <c r="H12" s="61">
        <v>70972000</v>
      </c>
      <c r="I12" s="68"/>
      <c r="J12" s="61">
        <v>351386702</v>
      </c>
      <c r="K12" s="68"/>
      <c r="L12" s="61">
        <v>590229557</v>
      </c>
      <c r="M12" s="61"/>
      <c r="N12" s="123">
        <f>SUM(D12:L12)</f>
        <v>2036238378</v>
      </c>
    </row>
    <row r="13" spans="1:14" ht="21.75" customHeight="1" x14ac:dyDescent="0.45">
      <c r="A13" s="23"/>
      <c r="B13" s="62"/>
      <c r="C13" s="62"/>
      <c r="D13" s="61"/>
      <c r="E13" s="61"/>
      <c r="F13" s="61"/>
      <c r="G13" s="61"/>
      <c r="H13" s="61"/>
      <c r="I13" s="68"/>
      <c r="J13" s="61"/>
      <c r="K13" s="68"/>
      <c r="L13" s="61"/>
      <c r="M13" s="61"/>
      <c r="N13" s="61"/>
    </row>
    <row r="14" spans="1:14" ht="21.75" customHeight="1" x14ac:dyDescent="0.45">
      <c r="A14" s="23" t="s">
        <v>155</v>
      </c>
      <c r="B14" s="63"/>
      <c r="C14" s="63"/>
      <c r="D14" s="58"/>
      <c r="E14" s="57"/>
      <c r="F14" s="58"/>
      <c r="G14" s="59"/>
      <c r="H14" s="58"/>
      <c r="I14" s="57"/>
      <c r="J14" s="58"/>
      <c r="K14" s="57"/>
      <c r="L14" s="58"/>
      <c r="M14" s="59"/>
      <c r="N14" s="58"/>
    </row>
    <row r="15" spans="1:14" ht="21.75" customHeight="1" x14ac:dyDescent="0.45">
      <c r="A15" s="121" t="s">
        <v>181</v>
      </c>
      <c r="B15" s="63"/>
      <c r="C15" s="63"/>
      <c r="D15" s="55"/>
      <c r="E15" s="57"/>
      <c r="F15" s="55"/>
      <c r="G15" s="57"/>
      <c r="H15" s="55"/>
      <c r="I15" s="57"/>
      <c r="J15" s="55"/>
      <c r="K15" s="57"/>
      <c r="L15" s="58"/>
      <c r="M15" s="59"/>
      <c r="N15" s="55"/>
    </row>
    <row r="16" spans="1:14" ht="21.75" customHeight="1" x14ac:dyDescent="0.45">
      <c r="A16" s="24" t="s">
        <v>158</v>
      </c>
      <c r="B16" s="63">
        <v>18</v>
      </c>
      <c r="C16" s="63"/>
      <c r="D16" s="55">
        <v>136295937</v>
      </c>
      <c r="E16" s="57"/>
      <c r="F16" s="55">
        <v>162772259</v>
      </c>
      <c r="G16" s="57"/>
      <c r="H16" s="55">
        <v>0</v>
      </c>
      <c r="I16" s="57"/>
      <c r="J16" s="58">
        <v>0</v>
      </c>
      <c r="K16" s="57"/>
      <c r="L16" s="58">
        <v>0</v>
      </c>
      <c r="M16" s="59"/>
      <c r="N16" s="55">
        <f>SUM(D16:L16)</f>
        <v>299068196</v>
      </c>
    </row>
    <row r="17" spans="1:14" ht="21.75" customHeight="1" x14ac:dyDescent="0.45">
      <c r="A17" s="23" t="s">
        <v>182</v>
      </c>
      <c r="B17" s="63"/>
      <c r="C17" s="63"/>
      <c r="D17" s="74">
        <v>136295937</v>
      </c>
      <c r="E17" s="75"/>
      <c r="F17" s="74">
        <v>162772259</v>
      </c>
      <c r="G17" s="75"/>
      <c r="H17" s="74">
        <v>0</v>
      </c>
      <c r="I17" s="61"/>
      <c r="J17" s="74">
        <v>0</v>
      </c>
      <c r="K17" s="61"/>
      <c r="L17" s="74">
        <v>0</v>
      </c>
      <c r="M17" s="75"/>
      <c r="N17" s="74">
        <f>SUM(D17:L17)</f>
        <v>299068196</v>
      </c>
    </row>
    <row r="18" spans="1:14" ht="21.75" customHeight="1" x14ac:dyDescent="0.45">
      <c r="A18" s="23"/>
      <c r="B18" s="62"/>
      <c r="C18" s="62"/>
      <c r="D18" s="61"/>
      <c r="E18" s="61"/>
      <c r="F18" s="61"/>
      <c r="G18" s="61"/>
      <c r="H18" s="61"/>
      <c r="I18" s="68"/>
      <c r="J18" s="61"/>
      <c r="K18" s="68"/>
      <c r="L18" s="61"/>
      <c r="M18" s="61"/>
      <c r="N18" s="61"/>
    </row>
    <row r="19" spans="1:14" ht="21.75" customHeight="1" x14ac:dyDescent="0.45">
      <c r="A19" s="23" t="s">
        <v>166</v>
      </c>
      <c r="B19" s="63"/>
      <c r="C19" s="63"/>
      <c r="D19" s="58"/>
      <c r="E19" s="57"/>
      <c r="F19" s="58"/>
      <c r="G19" s="59"/>
      <c r="H19" s="58"/>
      <c r="I19" s="57"/>
      <c r="J19" s="58"/>
      <c r="K19" s="57"/>
      <c r="L19" s="58"/>
      <c r="M19" s="59"/>
      <c r="N19" s="58"/>
    </row>
    <row r="20" spans="1:14" ht="21.75" customHeight="1" x14ac:dyDescent="0.45">
      <c r="A20" s="24" t="s">
        <v>183</v>
      </c>
      <c r="B20" s="63"/>
      <c r="C20" s="63"/>
      <c r="D20" s="55">
        <v>0</v>
      </c>
      <c r="E20" s="57"/>
      <c r="F20" s="55">
        <v>0</v>
      </c>
      <c r="G20" s="57"/>
      <c r="H20" s="55">
        <v>0</v>
      </c>
      <c r="I20" s="57"/>
      <c r="J20" s="55">
        <v>350656980</v>
      </c>
      <c r="K20" s="57"/>
      <c r="L20" s="58">
        <v>0</v>
      </c>
      <c r="M20" s="59"/>
      <c r="N20" s="55">
        <f>SUM(D20:L20)</f>
        <v>350656980</v>
      </c>
    </row>
    <row r="21" spans="1:14" ht="21.75" customHeight="1" x14ac:dyDescent="0.45">
      <c r="A21" s="23" t="s">
        <v>184</v>
      </c>
      <c r="B21" s="63"/>
      <c r="C21" s="63"/>
      <c r="D21" s="74">
        <v>0</v>
      </c>
      <c r="E21" s="75"/>
      <c r="F21" s="74">
        <v>0</v>
      </c>
      <c r="G21" s="75"/>
      <c r="H21" s="74">
        <v>0</v>
      </c>
      <c r="I21" s="61"/>
      <c r="J21" s="74">
        <v>350656980</v>
      </c>
      <c r="K21" s="61"/>
      <c r="L21" s="74">
        <v>0</v>
      </c>
      <c r="M21" s="75"/>
      <c r="N21" s="74">
        <f>SUM(D21:L21)</f>
        <v>350656980</v>
      </c>
    </row>
    <row r="22" spans="1:14" ht="21.75" customHeight="1" x14ac:dyDescent="0.45">
      <c r="A22" s="23"/>
      <c r="B22" s="63"/>
      <c r="C22" s="63"/>
      <c r="D22" s="75"/>
      <c r="E22" s="75"/>
      <c r="F22" s="75"/>
      <c r="G22" s="75"/>
      <c r="H22" s="75"/>
      <c r="I22" s="61"/>
      <c r="J22" s="75"/>
      <c r="K22" s="61"/>
      <c r="L22" s="75"/>
      <c r="M22" s="75"/>
      <c r="N22" s="75"/>
    </row>
    <row r="23" spans="1:14" ht="21.75" customHeight="1" x14ac:dyDescent="0.45">
      <c r="A23" s="64" t="s">
        <v>170</v>
      </c>
      <c r="B23" s="63"/>
      <c r="C23" s="63"/>
      <c r="D23" s="58">
        <v>0</v>
      </c>
      <c r="E23" s="59"/>
      <c r="F23" s="58">
        <v>0</v>
      </c>
      <c r="G23" s="59"/>
      <c r="H23" s="58">
        <v>17533670</v>
      </c>
      <c r="I23" s="57"/>
      <c r="J23" s="55">
        <v>-17533670</v>
      </c>
      <c r="K23" s="117"/>
      <c r="L23" s="55">
        <v>0</v>
      </c>
      <c r="M23" s="59"/>
      <c r="N23" s="55">
        <f>SUM(D23:L23)</f>
        <v>0</v>
      </c>
    </row>
    <row r="24" spans="1:14" ht="21.75" customHeight="1" x14ac:dyDescent="0.45">
      <c r="A24" s="64" t="s">
        <v>171</v>
      </c>
      <c r="B24" s="63"/>
      <c r="C24" s="63"/>
      <c r="D24" s="58">
        <v>0</v>
      </c>
      <c r="E24" s="59"/>
      <c r="F24" s="58">
        <v>0</v>
      </c>
      <c r="G24" s="59"/>
      <c r="H24" s="58">
        <v>0</v>
      </c>
      <c r="I24" s="57"/>
      <c r="J24" s="55">
        <v>104918016</v>
      </c>
      <c r="K24" s="117"/>
      <c r="L24" s="118">
        <v>-104918016</v>
      </c>
      <c r="M24" s="59"/>
      <c r="N24" s="55">
        <f>SUM(D24:L24)</f>
        <v>0</v>
      </c>
    </row>
    <row r="25" spans="1:14" ht="21.75" customHeight="1" thickBot="1" x14ac:dyDescent="0.5">
      <c r="A25" s="23" t="s">
        <v>172</v>
      </c>
      <c r="B25" s="65"/>
      <c r="C25" s="65"/>
      <c r="D25" s="60">
        <f>SUM(D21:D24,D17,D12)</f>
        <v>817775625</v>
      </c>
      <c r="E25" s="61"/>
      <c r="F25" s="60">
        <f>SUM(F21:F24,F17,F12)</f>
        <v>504942690</v>
      </c>
      <c r="G25" s="61"/>
      <c r="H25" s="60">
        <f>SUM(H21:H24,H17,H12)</f>
        <v>88505670</v>
      </c>
      <c r="I25" s="61"/>
      <c r="J25" s="60">
        <f>SUM(J21:J24,J17,J12)</f>
        <v>789428028</v>
      </c>
      <c r="K25" s="61"/>
      <c r="L25" s="60">
        <f>SUM(L21:L24,L17,L12)</f>
        <v>485311541</v>
      </c>
      <c r="M25" s="61"/>
      <c r="N25" s="60">
        <f>SUM(N21:N24,N17,N12)</f>
        <v>2685963554</v>
      </c>
    </row>
    <row r="26" spans="1:14" ht="21.75" customHeight="1" thickTop="1" x14ac:dyDescent="0.45"/>
    <row r="28" spans="1:14" ht="21.75" customHeight="1" x14ac:dyDescent="0.45">
      <c r="A28" s="125" t="s">
        <v>0</v>
      </c>
      <c r="B28" s="7"/>
      <c r="C28" s="4"/>
      <c r="D28" s="26"/>
      <c r="E28" s="26"/>
      <c r="F28" s="26"/>
      <c r="G28" s="26"/>
      <c r="H28" s="26"/>
      <c r="I28" s="6"/>
      <c r="J28" s="6"/>
      <c r="K28" s="6"/>
      <c r="L28" s="6"/>
      <c r="M28" s="6"/>
      <c r="N28" s="6"/>
    </row>
    <row r="29" spans="1:14" ht="21.75" customHeight="1" x14ac:dyDescent="0.45">
      <c r="A29" s="3" t="s">
        <v>112</v>
      </c>
      <c r="B29" s="7"/>
      <c r="C29" s="5"/>
      <c r="D29" s="37"/>
      <c r="E29" s="37"/>
      <c r="F29" s="37"/>
      <c r="G29" s="37"/>
      <c r="H29" s="37"/>
      <c r="I29" s="37"/>
      <c r="J29" s="38"/>
      <c r="K29" s="38"/>
      <c r="L29" s="37"/>
      <c r="M29" s="37"/>
      <c r="N29" s="38"/>
    </row>
    <row r="30" spans="1:14" ht="21.75" customHeight="1" x14ac:dyDescent="0.45">
      <c r="A30" s="3"/>
      <c r="B30" s="7"/>
      <c r="C30" s="5"/>
      <c r="D30" s="37"/>
      <c r="E30" s="37"/>
      <c r="F30" s="37"/>
      <c r="G30" s="37"/>
      <c r="H30" s="37"/>
      <c r="I30" s="37"/>
      <c r="J30" s="38"/>
      <c r="K30" s="38"/>
      <c r="L30" s="37"/>
      <c r="M30" s="37"/>
      <c r="N30" s="38"/>
    </row>
    <row r="31" spans="1:14" ht="21.75" customHeight="1" x14ac:dyDescent="0.45">
      <c r="D31" s="196" t="s">
        <v>3</v>
      </c>
      <c r="E31" s="196"/>
      <c r="F31" s="196"/>
      <c r="G31" s="196"/>
      <c r="H31" s="196"/>
      <c r="I31" s="196"/>
      <c r="J31" s="196"/>
      <c r="K31" s="196"/>
      <c r="L31" s="196"/>
      <c r="M31" s="196"/>
      <c r="N31" s="196"/>
    </row>
    <row r="32" spans="1:14" ht="21.75" customHeight="1" x14ac:dyDescent="0.45">
      <c r="D32" s="186"/>
      <c r="E32" s="186"/>
      <c r="F32" s="186"/>
      <c r="G32" s="186"/>
      <c r="H32" s="186"/>
      <c r="I32" s="186"/>
      <c r="J32" s="186"/>
      <c r="K32" s="186"/>
      <c r="L32" s="44" t="s">
        <v>179</v>
      </c>
      <c r="M32" s="186"/>
      <c r="N32" s="186"/>
    </row>
    <row r="33" spans="1:14" ht="21.75" customHeight="1" x14ac:dyDescent="0.45">
      <c r="A33" s="24" t="s">
        <v>77</v>
      </c>
      <c r="D33" s="186"/>
      <c r="E33" s="186"/>
      <c r="F33" s="44"/>
      <c r="G33" s="186"/>
      <c r="H33" s="197" t="s">
        <v>67</v>
      </c>
      <c r="I33" s="197"/>
      <c r="J33" s="197"/>
      <c r="K33" s="186"/>
      <c r="L33" s="187" t="s">
        <v>180</v>
      </c>
      <c r="M33" s="186"/>
      <c r="N33" s="186"/>
    </row>
    <row r="34" spans="1:14" ht="21.75" customHeight="1" x14ac:dyDescent="0.45">
      <c r="D34" s="44" t="s">
        <v>60</v>
      </c>
      <c r="E34" s="44"/>
      <c r="F34" s="44"/>
      <c r="G34" s="44"/>
      <c r="H34" s="44"/>
      <c r="I34" s="44"/>
      <c r="J34" s="44"/>
      <c r="K34" s="44"/>
      <c r="L34" s="43" t="s">
        <v>123</v>
      </c>
      <c r="M34" s="44"/>
    </row>
    <row r="35" spans="1:14" ht="21.75" customHeight="1" x14ac:dyDescent="0.45">
      <c r="D35" s="44" t="s">
        <v>129</v>
      </c>
      <c r="E35" s="44"/>
      <c r="F35" s="44" t="s">
        <v>131</v>
      </c>
      <c r="G35" s="44"/>
      <c r="H35" s="44" t="s">
        <v>133</v>
      </c>
      <c r="I35" s="44"/>
      <c r="J35" s="44" t="s">
        <v>122</v>
      </c>
      <c r="K35" s="44"/>
      <c r="L35" s="44" t="s">
        <v>138</v>
      </c>
      <c r="M35" s="44"/>
      <c r="N35" s="44" t="s">
        <v>127</v>
      </c>
    </row>
    <row r="36" spans="1:14" ht="21.75" customHeight="1" x14ac:dyDescent="0.45">
      <c r="B36" s="25" t="s">
        <v>6</v>
      </c>
      <c r="D36" s="44" t="s">
        <v>142</v>
      </c>
      <c r="E36" s="44"/>
      <c r="F36" s="44" t="s">
        <v>144</v>
      </c>
      <c r="G36" s="44"/>
      <c r="H36" s="44" t="s">
        <v>147</v>
      </c>
      <c r="I36" s="44"/>
      <c r="J36" s="44" t="s">
        <v>134</v>
      </c>
      <c r="K36" s="44"/>
      <c r="L36" s="44" t="s">
        <v>150</v>
      </c>
      <c r="M36" s="44"/>
      <c r="N36" s="44" t="s">
        <v>140</v>
      </c>
    </row>
    <row r="37" spans="1:14" ht="21.75" customHeight="1" x14ac:dyDescent="0.45">
      <c r="D37" s="195" t="s">
        <v>9</v>
      </c>
      <c r="E37" s="195"/>
      <c r="F37" s="195"/>
      <c r="G37" s="195"/>
      <c r="H37" s="195"/>
      <c r="I37" s="195"/>
      <c r="J37" s="195"/>
      <c r="K37" s="195"/>
      <c r="L37" s="195"/>
      <c r="M37" s="195"/>
      <c r="N37" s="195"/>
    </row>
    <row r="38" spans="1:14" ht="21.75" customHeight="1" x14ac:dyDescent="0.45">
      <c r="A38" s="23" t="s">
        <v>173</v>
      </c>
      <c r="D38" s="185"/>
      <c r="E38" s="185"/>
      <c r="F38" s="185"/>
      <c r="G38" s="185"/>
      <c r="H38" s="185"/>
      <c r="I38" s="185"/>
      <c r="J38" s="185"/>
      <c r="K38" s="185"/>
      <c r="L38" s="185"/>
      <c r="M38" s="185"/>
      <c r="N38" s="185"/>
    </row>
    <row r="39" spans="1:14" ht="21.75" customHeight="1" x14ac:dyDescent="0.45">
      <c r="A39" s="23" t="s">
        <v>174</v>
      </c>
      <c r="B39" s="62"/>
      <c r="C39" s="62"/>
      <c r="D39" s="148">
        <v>817775625</v>
      </c>
      <c r="E39" s="148"/>
      <c r="F39" s="148">
        <v>504942690</v>
      </c>
      <c r="G39" s="148"/>
      <c r="H39" s="148">
        <v>88505670</v>
      </c>
      <c r="I39" s="149"/>
      <c r="J39" s="148">
        <v>789428028</v>
      </c>
      <c r="K39" s="149"/>
      <c r="L39" s="148">
        <v>485311541</v>
      </c>
      <c r="M39" s="148"/>
      <c r="N39" s="150">
        <f>SUM(D39:L39)</f>
        <v>2685963554</v>
      </c>
    </row>
    <row r="40" spans="1:14" ht="21.75" customHeight="1" x14ac:dyDescent="0.45">
      <c r="A40" s="23"/>
      <c r="B40" s="62"/>
      <c r="C40" s="62"/>
      <c r="D40" s="148"/>
      <c r="E40" s="148"/>
      <c r="F40" s="148"/>
      <c r="G40" s="148"/>
      <c r="H40" s="148"/>
      <c r="I40" s="149"/>
      <c r="J40" s="148"/>
      <c r="K40" s="149"/>
      <c r="L40" s="148"/>
      <c r="M40" s="148"/>
      <c r="N40" s="148"/>
    </row>
    <row r="41" spans="1:14" ht="21.75" customHeight="1" x14ac:dyDescent="0.45">
      <c r="A41" s="23" t="s">
        <v>155</v>
      </c>
      <c r="B41" s="63"/>
      <c r="C41" s="63"/>
      <c r="D41" s="151"/>
      <c r="E41" s="118"/>
      <c r="F41" s="151"/>
      <c r="G41" s="152"/>
      <c r="H41" s="151"/>
      <c r="I41" s="118"/>
      <c r="J41" s="151"/>
      <c r="K41" s="118"/>
      <c r="L41" s="151"/>
      <c r="M41" s="152"/>
      <c r="N41" s="151"/>
    </row>
    <row r="42" spans="1:14" ht="21.75" customHeight="1" x14ac:dyDescent="0.45">
      <c r="A42" s="24" t="s">
        <v>185</v>
      </c>
      <c r="B42" s="63">
        <v>25</v>
      </c>
      <c r="C42" s="63"/>
      <c r="D42" s="55">
        <v>0</v>
      </c>
      <c r="E42" s="118"/>
      <c r="F42" s="55">
        <v>0</v>
      </c>
      <c r="G42" s="118"/>
      <c r="H42" s="55">
        <v>0</v>
      </c>
      <c r="I42" s="118"/>
      <c r="J42" s="151">
        <v>-122666344</v>
      </c>
      <c r="K42" s="118"/>
      <c r="L42" s="55">
        <v>0</v>
      </c>
      <c r="M42" s="152"/>
      <c r="N42" s="153">
        <f>SUM(D42:L42)</f>
        <v>-122666344</v>
      </c>
    </row>
    <row r="43" spans="1:14" ht="21.75" customHeight="1" x14ac:dyDescent="0.45">
      <c r="A43" s="23" t="s">
        <v>186</v>
      </c>
      <c r="B43" s="63"/>
      <c r="C43" s="63"/>
      <c r="D43" s="74">
        <f>SUM(D42)</f>
        <v>0</v>
      </c>
      <c r="E43" s="155"/>
      <c r="F43" s="74">
        <f>SUM(F42)</f>
        <v>0</v>
      </c>
      <c r="G43" s="155"/>
      <c r="H43" s="74">
        <f>SUM(H42)</f>
        <v>0</v>
      </c>
      <c r="I43" s="148"/>
      <c r="J43" s="154">
        <f>SUM(J42)</f>
        <v>-122666344</v>
      </c>
      <c r="K43" s="148"/>
      <c r="L43" s="74">
        <f>SUM(L42)</f>
        <v>0</v>
      </c>
      <c r="M43" s="155"/>
      <c r="N43" s="154">
        <f>SUM(D43:L43)</f>
        <v>-122666344</v>
      </c>
    </row>
    <row r="44" spans="1:14" ht="21.75" customHeight="1" x14ac:dyDescent="0.45">
      <c r="A44" s="23"/>
      <c r="B44" s="63"/>
      <c r="C44" s="63"/>
      <c r="D44" s="155"/>
      <c r="E44" s="155"/>
      <c r="F44" s="155"/>
      <c r="G44" s="155"/>
      <c r="H44" s="155"/>
      <c r="I44" s="148"/>
      <c r="J44" s="155"/>
      <c r="K44" s="148"/>
      <c r="L44" s="155"/>
      <c r="M44" s="155"/>
      <c r="N44" s="155"/>
    </row>
    <row r="45" spans="1:14" ht="21.75" customHeight="1" x14ac:dyDescent="0.45">
      <c r="A45" s="23" t="s">
        <v>166</v>
      </c>
      <c r="B45" s="63"/>
      <c r="C45" s="63"/>
      <c r="D45" s="151"/>
      <c r="E45" s="118"/>
      <c r="F45" s="151"/>
      <c r="G45" s="152"/>
      <c r="H45" s="151"/>
      <c r="I45" s="118"/>
      <c r="J45" s="151"/>
      <c r="K45" s="118"/>
      <c r="L45" s="151"/>
      <c r="M45" s="152"/>
      <c r="N45" s="151"/>
    </row>
    <row r="46" spans="1:14" ht="21.75" customHeight="1" x14ac:dyDescent="0.45">
      <c r="A46" s="24" t="s">
        <v>183</v>
      </c>
      <c r="B46" s="63"/>
      <c r="C46" s="63"/>
      <c r="D46" s="55">
        <v>0</v>
      </c>
      <c r="E46" s="118"/>
      <c r="F46" s="55">
        <v>0</v>
      </c>
      <c r="G46" s="118"/>
      <c r="H46" s="55">
        <v>0</v>
      </c>
      <c r="I46" s="118"/>
      <c r="J46" s="153">
        <f>SI!G23</f>
        <v>255639826</v>
      </c>
      <c r="K46" s="118"/>
      <c r="L46" s="55">
        <v>0</v>
      </c>
      <c r="M46" s="152"/>
      <c r="N46" s="153">
        <f>SUM(D46:L46)</f>
        <v>255639826</v>
      </c>
    </row>
    <row r="47" spans="1:14" ht="21.75" customHeight="1" x14ac:dyDescent="0.45">
      <c r="A47" s="23" t="s">
        <v>184</v>
      </c>
      <c r="B47" s="63"/>
      <c r="C47" s="63"/>
      <c r="D47" s="74">
        <f>SUM(D46)</f>
        <v>0</v>
      </c>
      <c r="E47" s="155"/>
      <c r="F47" s="74">
        <f>SUM(F46)</f>
        <v>0</v>
      </c>
      <c r="G47" s="155"/>
      <c r="H47" s="74">
        <f>SUM(H46)</f>
        <v>0</v>
      </c>
      <c r="I47" s="148"/>
      <c r="J47" s="154">
        <f>SUM(J46)</f>
        <v>255639826</v>
      </c>
      <c r="K47" s="148"/>
      <c r="L47" s="74">
        <f>SUM(L46)</f>
        <v>0</v>
      </c>
      <c r="M47" s="155"/>
      <c r="N47" s="154">
        <f>SUM(D47:M47)</f>
        <v>255639826</v>
      </c>
    </row>
    <row r="48" spans="1:14" ht="21.75" customHeight="1" x14ac:dyDescent="0.45">
      <c r="A48" s="23"/>
      <c r="B48" s="63"/>
      <c r="C48" s="63"/>
      <c r="D48" s="155"/>
      <c r="E48" s="155"/>
      <c r="F48" s="155"/>
      <c r="G48" s="155"/>
      <c r="H48" s="155"/>
      <c r="I48" s="148"/>
      <c r="J48" s="155"/>
      <c r="K48" s="148"/>
      <c r="L48" s="155"/>
      <c r="M48" s="155"/>
      <c r="N48" s="155"/>
    </row>
    <row r="49" spans="1:14" ht="21.75" customHeight="1" x14ac:dyDescent="0.45">
      <c r="A49" s="64" t="s">
        <v>170</v>
      </c>
      <c r="B49" s="63"/>
      <c r="C49" s="63"/>
      <c r="D49" s="55">
        <v>0</v>
      </c>
      <c r="E49" s="152"/>
      <c r="F49" s="55">
        <v>0</v>
      </c>
      <c r="G49" s="152"/>
      <c r="H49" s="152">
        <v>12781992</v>
      </c>
      <c r="I49" s="118"/>
      <c r="J49" s="152">
        <v>-12781992</v>
      </c>
      <c r="K49" s="118"/>
      <c r="L49" s="55">
        <v>0</v>
      </c>
      <c r="M49" s="152"/>
      <c r="N49" s="55">
        <f>SUM(D49:L49)</f>
        <v>0</v>
      </c>
    </row>
    <row r="50" spans="1:14" ht="21.75" customHeight="1" x14ac:dyDescent="0.45">
      <c r="A50" s="64" t="s">
        <v>171</v>
      </c>
      <c r="B50" s="63"/>
      <c r="C50" s="63"/>
      <c r="D50" s="55">
        <v>0</v>
      </c>
      <c r="E50" s="152"/>
      <c r="F50" s="55">
        <v>0</v>
      </c>
      <c r="G50" s="152"/>
      <c r="H50" s="55">
        <v>0</v>
      </c>
      <c r="I50" s="118"/>
      <c r="J50" s="153">
        <f>-L50</f>
        <v>10542635</v>
      </c>
      <c r="K50" s="156"/>
      <c r="L50" s="118">
        <v>-10542635</v>
      </c>
      <c r="M50" s="152"/>
      <c r="N50" s="55">
        <f>SUM(D50:L50)</f>
        <v>0</v>
      </c>
    </row>
    <row r="51" spans="1:14" ht="21.75" customHeight="1" thickBot="1" x14ac:dyDescent="0.5">
      <c r="A51" s="23" t="s">
        <v>178</v>
      </c>
      <c r="B51" s="65"/>
      <c r="C51" s="65"/>
      <c r="D51" s="157">
        <f>D39+D43+D47+D50</f>
        <v>817775625</v>
      </c>
      <c r="E51" s="148"/>
      <c r="F51" s="157">
        <f>F39+F43+F47+F50</f>
        <v>504942690</v>
      </c>
      <c r="G51" s="148"/>
      <c r="H51" s="157">
        <f>H39+H43+H47+H50+H49</f>
        <v>101287662</v>
      </c>
      <c r="I51" s="148"/>
      <c r="J51" s="157">
        <f>J39+J43+J47+J50+J49</f>
        <v>920162153</v>
      </c>
      <c r="K51" s="148"/>
      <c r="L51" s="157">
        <f>L39+L43+L47+L50</f>
        <v>474768906</v>
      </c>
      <c r="M51" s="148"/>
      <c r="N51" s="157">
        <f>N39+N43+N47+N50</f>
        <v>2818937036</v>
      </c>
    </row>
    <row r="52" spans="1:14" ht="21.75" customHeight="1" thickTop="1" x14ac:dyDescent="0.45">
      <c r="D52" s="118"/>
      <c r="E52" s="118"/>
      <c r="F52" s="118"/>
      <c r="G52" s="118"/>
      <c r="H52" s="118"/>
      <c r="I52" s="118"/>
      <c r="J52" s="156"/>
      <c r="K52" s="156"/>
      <c r="L52" s="118"/>
      <c r="M52" s="118"/>
      <c r="N52" s="156"/>
    </row>
    <row r="53" spans="1:14" ht="21.75" customHeight="1" x14ac:dyDescent="0.45">
      <c r="D53" s="118"/>
      <c r="E53" s="118"/>
      <c r="F53" s="118"/>
      <c r="G53" s="118"/>
      <c r="H53" s="118"/>
      <c r="I53" s="118"/>
      <c r="J53" s="156"/>
      <c r="K53" s="156"/>
      <c r="L53" s="118"/>
      <c r="M53" s="118"/>
      <c r="N53" s="156"/>
    </row>
    <row r="54" spans="1:14" ht="21.75" customHeight="1" x14ac:dyDescent="0.45">
      <c r="D54" s="118"/>
      <c r="E54" s="118"/>
      <c r="F54" s="118"/>
      <c r="G54" s="118"/>
      <c r="H54" s="118"/>
      <c r="I54" s="118"/>
      <c r="J54" s="156"/>
      <c r="K54" s="156"/>
      <c r="L54" s="118"/>
      <c r="M54" s="118"/>
      <c r="N54" s="156"/>
    </row>
  </sheetData>
  <mergeCells count="6">
    <mergeCell ref="D37:N37"/>
    <mergeCell ref="D4:N4"/>
    <mergeCell ref="H6:J6"/>
    <mergeCell ref="D10:N10"/>
    <mergeCell ref="D31:N31"/>
    <mergeCell ref="H33:J33"/>
  </mergeCells>
  <pageMargins left="0.8" right="0.8" top="0.48" bottom="0.5" header="0.5" footer="0.5"/>
  <pageSetup paperSize="9" scale="85" firstPageNumber="12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  <rowBreaks count="1" manualBreakCount="1">
    <brk id="2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04"/>
  <sheetViews>
    <sheetView topLeftCell="A91" zoomScaleNormal="100" zoomScaleSheetLayoutView="80" workbookViewId="0">
      <selection activeCell="D105" sqref="D105"/>
    </sheetView>
  </sheetViews>
  <sheetFormatPr defaultColWidth="9.140625" defaultRowHeight="23.25" customHeight="1" x14ac:dyDescent="0.45"/>
  <cols>
    <col min="1" max="1" width="61.140625" style="10" customWidth="1"/>
    <col min="2" max="2" width="17" style="138" bestFit="1" customWidth="1"/>
    <col min="3" max="3" width="1.140625" style="138" customWidth="1"/>
    <col min="4" max="4" width="15.140625" style="138" customWidth="1"/>
    <col min="5" max="5" width="1.140625" style="138" customWidth="1"/>
    <col min="6" max="6" width="15.140625" style="135" customWidth="1"/>
    <col min="7" max="7" width="1.140625" style="138" customWidth="1"/>
    <col min="8" max="8" width="15.140625" style="135" customWidth="1"/>
    <col min="9" max="9" width="1.140625" style="12" customWidth="1"/>
    <col min="10" max="10" width="13.85546875" style="12" bestFit="1" customWidth="1"/>
    <col min="11" max="11" width="13.42578125" style="12" bestFit="1" customWidth="1"/>
    <col min="12" max="12" width="11.5703125" style="12" bestFit="1" customWidth="1"/>
    <col min="13" max="16384" width="9.140625" style="12"/>
  </cols>
  <sheetData>
    <row r="1" spans="1:12" s="6" customFormat="1" x14ac:dyDescent="0.45">
      <c r="A1" s="125" t="s">
        <v>0</v>
      </c>
      <c r="B1" s="7"/>
      <c r="C1" s="4"/>
      <c r="D1" s="26"/>
      <c r="E1" s="26"/>
      <c r="F1" s="26"/>
      <c r="G1" s="26"/>
      <c r="H1" s="26"/>
      <c r="I1" s="26"/>
    </row>
    <row r="2" spans="1:12" s="6" customFormat="1" ht="23.25" customHeight="1" x14ac:dyDescent="0.45">
      <c r="A2" s="3" t="s">
        <v>187</v>
      </c>
      <c r="B2" s="36"/>
      <c r="C2" s="36"/>
      <c r="D2" s="36"/>
      <c r="E2" s="36"/>
      <c r="F2" s="36"/>
      <c r="G2" s="36"/>
      <c r="H2" s="36"/>
    </row>
    <row r="3" spans="1:12" ht="9" customHeight="1" x14ac:dyDescent="0.45">
      <c r="B3" s="36"/>
      <c r="C3" s="36"/>
      <c r="D3" s="36"/>
      <c r="E3" s="36"/>
      <c r="F3" s="36"/>
      <c r="G3" s="36"/>
      <c r="H3" s="36"/>
    </row>
    <row r="4" spans="1:12" ht="23.25" customHeight="1" x14ac:dyDescent="0.45">
      <c r="A4" s="10" t="s">
        <v>77</v>
      </c>
      <c r="B4" s="198" t="s">
        <v>2</v>
      </c>
      <c r="C4" s="198"/>
      <c r="D4" s="198"/>
      <c r="E4" s="30"/>
      <c r="F4" s="192" t="s">
        <v>3</v>
      </c>
      <c r="G4" s="192"/>
      <c r="H4" s="192"/>
    </row>
    <row r="5" spans="1:12" ht="23.25" customHeight="1" x14ac:dyDescent="0.45">
      <c r="B5" s="191" t="s">
        <v>78</v>
      </c>
      <c r="C5" s="191"/>
      <c r="D5" s="191"/>
      <c r="E5" s="27"/>
      <c r="F5" s="191" t="s">
        <v>78</v>
      </c>
      <c r="G5" s="191"/>
      <c r="H5" s="191"/>
    </row>
    <row r="6" spans="1:12" ht="23.25" customHeight="1" x14ac:dyDescent="0.45">
      <c r="B6" s="106" t="s">
        <v>7</v>
      </c>
      <c r="C6" s="107"/>
      <c r="D6" s="106" t="s">
        <v>8</v>
      </c>
      <c r="E6" s="107"/>
      <c r="F6" s="106" t="s">
        <v>7</v>
      </c>
      <c r="G6" s="107"/>
      <c r="H6" s="106" t="s">
        <v>8</v>
      </c>
    </row>
    <row r="7" spans="1:12" ht="23.25" customHeight="1" x14ac:dyDescent="0.45">
      <c r="B7" s="199" t="s">
        <v>9</v>
      </c>
      <c r="C7" s="199"/>
      <c r="D7" s="199"/>
      <c r="E7" s="199"/>
      <c r="F7" s="199"/>
      <c r="G7" s="199"/>
      <c r="H7" s="199"/>
    </row>
    <row r="8" spans="1:12" ht="23.25" customHeight="1" x14ac:dyDescent="0.45">
      <c r="A8" s="163" t="s">
        <v>188</v>
      </c>
      <c r="B8" s="188"/>
      <c r="C8" s="188"/>
      <c r="D8" s="188"/>
      <c r="E8" s="188"/>
      <c r="F8" s="188"/>
      <c r="G8" s="188"/>
      <c r="H8" s="188"/>
    </row>
    <row r="9" spans="1:12" ht="23.25" customHeight="1" x14ac:dyDescent="0.45">
      <c r="A9" s="162" t="s">
        <v>93</v>
      </c>
      <c r="B9" s="138">
        <f>SI!C41</f>
        <v>229033850</v>
      </c>
      <c r="D9" s="138">
        <f>SI!E41</f>
        <v>526991938</v>
      </c>
      <c r="F9" s="138">
        <f>SI!G41</f>
        <v>255639826</v>
      </c>
      <c r="H9" s="138">
        <f>SI!I41</f>
        <v>350656980</v>
      </c>
    </row>
    <row r="10" spans="1:12" ht="23.25" customHeight="1" x14ac:dyDescent="0.45">
      <c r="A10" s="164" t="s">
        <v>189</v>
      </c>
      <c r="F10" s="138"/>
      <c r="H10" s="138"/>
    </row>
    <row r="11" spans="1:12" ht="23.25" customHeight="1" x14ac:dyDescent="0.45">
      <c r="A11" s="162" t="s">
        <v>190</v>
      </c>
      <c r="B11" s="135">
        <f>SI!C22</f>
        <v>123239727</v>
      </c>
      <c r="C11" s="135"/>
      <c r="D11" s="135">
        <f>SI!E22</f>
        <v>168623623</v>
      </c>
      <c r="E11" s="135"/>
      <c r="F11" s="135">
        <f>SI!G22</f>
        <v>65665260</v>
      </c>
      <c r="G11" s="135"/>
      <c r="H11" s="135">
        <f>SI!I22</f>
        <v>69528950</v>
      </c>
      <c r="J11" s="33"/>
      <c r="L11" s="66"/>
    </row>
    <row r="12" spans="1:12" ht="23.25" customHeight="1" x14ac:dyDescent="0.45">
      <c r="A12" s="162" t="s">
        <v>89</v>
      </c>
      <c r="B12" s="135">
        <f>SI!C19</f>
        <v>151977484</v>
      </c>
      <c r="C12" s="135"/>
      <c r="D12" s="135">
        <f>SI!E19</f>
        <v>182714846</v>
      </c>
      <c r="E12" s="135"/>
      <c r="F12" s="135">
        <f>SI!G19</f>
        <v>125611969</v>
      </c>
      <c r="G12" s="135"/>
      <c r="H12" s="135">
        <f>SI!I19</f>
        <v>137195503</v>
      </c>
      <c r="L12" s="33"/>
    </row>
    <row r="13" spans="1:12" ht="23.25" customHeight="1" x14ac:dyDescent="0.45">
      <c r="A13" s="162" t="s">
        <v>191</v>
      </c>
      <c r="B13" s="138">
        <v>260507349</v>
      </c>
      <c r="D13" s="138">
        <v>224483359</v>
      </c>
      <c r="F13" s="135">
        <v>69066911</v>
      </c>
      <c r="H13" s="138">
        <v>67019863</v>
      </c>
      <c r="J13" s="66"/>
    </row>
    <row r="14" spans="1:12" ht="23.25" customHeight="1" x14ac:dyDescent="0.45">
      <c r="A14" s="162" t="s">
        <v>192</v>
      </c>
      <c r="B14" s="138">
        <v>9361420</v>
      </c>
      <c r="D14" s="138">
        <v>4501793</v>
      </c>
      <c r="F14" s="138">
        <v>0</v>
      </c>
      <c r="H14" s="138">
        <v>0</v>
      </c>
      <c r="J14" s="66"/>
    </row>
    <row r="15" spans="1:12" ht="23.25" customHeight="1" x14ac:dyDescent="0.45">
      <c r="A15" s="162" t="s">
        <v>193</v>
      </c>
      <c r="B15" s="138">
        <v>6391889</v>
      </c>
      <c r="D15" s="138">
        <v>3863150</v>
      </c>
      <c r="F15" s="138">
        <v>174707</v>
      </c>
      <c r="H15" s="138">
        <v>125400</v>
      </c>
      <c r="J15" s="66"/>
    </row>
    <row r="16" spans="1:12" ht="23.25" customHeight="1" x14ac:dyDescent="0.45">
      <c r="A16" s="162" t="s">
        <v>194</v>
      </c>
      <c r="B16" s="138">
        <v>24830416</v>
      </c>
      <c r="D16" s="138">
        <v>10000000</v>
      </c>
      <c r="F16" s="138">
        <v>0</v>
      </c>
      <c r="H16" s="138">
        <v>0</v>
      </c>
      <c r="J16" s="66"/>
    </row>
    <row r="17" spans="1:13" ht="23.25" customHeight="1" x14ac:dyDescent="0.45">
      <c r="A17" s="162" t="s">
        <v>195</v>
      </c>
      <c r="B17" s="138">
        <v>1508639</v>
      </c>
      <c r="D17" s="138">
        <v>-1125828</v>
      </c>
      <c r="F17" s="138">
        <v>50151620</v>
      </c>
      <c r="H17" s="138">
        <v>59111419</v>
      </c>
      <c r="J17" s="66"/>
    </row>
    <row r="18" spans="1:13" ht="23.25" customHeight="1" x14ac:dyDescent="0.45">
      <c r="A18" s="162" t="s">
        <v>196</v>
      </c>
      <c r="B18" s="138">
        <v>11512410</v>
      </c>
      <c r="D18" s="138">
        <v>-6528055</v>
      </c>
      <c r="F18" s="138">
        <v>0</v>
      </c>
      <c r="H18" s="138">
        <v>0</v>
      </c>
      <c r="J18" s="138"/>
      <c r="K18" s="138"/>
      <c r="L18" s="138"/>
      <c r="M18" s="138"/>
    </row>
    <row r="19" spans="1:13" ht="23.25" customHeight="1" x14ac:dyDescent="0.45">
      <c r="A19" s="162" t="s">
        <v>197</v>
      </c>
      <c r="B19" s="138">
        <v>7320864</v>
      </c>
      <c r="D19" s="138">
        <v>-9178178</v>
      </c>
      <c r="F19" s="138">
        <v>7714104</v>
      </c>
      <c r="H19" s="138">
        <v>-80737</v>
      </c>
    </row>
    <row r="20" spans="1:13" ht="23.25" customHeight="1" x14ac:dyDescent="0.45">
      <c r="A20" s="162" t="s">
        <v>198</v>
      </c>
      <c r="B20" s="138">
        <v>0</v>
      </c>
      <c r="D20" s="135">
        <v>0</v>
      </c>
      <c r="F20" s="138">
        <v>0</v>
      </c>
      <c r="H20" s="139">
        <v>-2161550</v>
      </c>
      <c r="K20" s="33"/>
    </row>
    <row r="21" spans="1:13" ht="23.25" customHeight="1" x14ac:dyDescent="0.45">
      <c r="A21" s="165" t="s">
        <v>199</v>
      </c>
      <c r="B21" s="138">
        <v>-32946471</v>
      </c>
      <c r="D21" s="138">
        <v>-4110567</v>
      </c>
      <c r="F21" s="136">
        <v>-14300000</v>
      </c>
      <c r="H21" s="136">
        <v>-3902216</v>
      </c>
      <c r="I21" s="135"/>
    </row>
    <row r="22" spans="1:13" ht="23.25" customHeight="1" x14ac:dyDescent="0.45">
      <c r="A22" s="162" t="s">
        <v>200</v>
      </c>
      <c r="B22" s="136">
        <v>-1425733</v>
      </c>
      <c r="D22" s="136">
        <v>1803920</v>
      </c>
      <c r="F22" s="136">
        <v>-1003598</v>
      </c>
      <c r="H22" s="136">
        <v>-411015</v>
      </c>
    </row>
    <row r="23" spans="1:13" ht="23.25" customHeight="1" x14ac:dyDescent="0.45">
      <c r="A23" s="162" t="s">
        <v>201</v>
      </c>
      <c r="B23" s="136">
        <v>2856394</v>
      </c>
      <c r="D23" s="136">
        <v>48741772</v>
      </c>
      <c r="F23" s="136">
        <v>0</v>
      </c>
      <c r="H23" s="136">
        <v>0</v>
      </c>
    </row>
    <row r="24" spans="1:13" ht="23.25" customHeight="1" x14ac:dyDescent="0.45">
      <c r="A24" s="162" t="s">
        <v>202</v>
      </c>
      <c r="B24" s="136">
        <v>960450</v>
      </c>
      <c r="D24" s="136">
        <v>0</v>
      </c>
      <c r="F24" s="136">
        <v>0</v>
      </c>
      <c r="H24" s="136">
        <v>0</v>
      </c>
    </row>
    <row r="25" spans="1:13" ht="23.25" customHeight="1" x14ac:dyDescent="0.45">
      <c r="A25" s="162" t="s">
        <v>203</v>
      </c>
      <c r="B25" s="136">
        <v>-981364</v>
      </c>
      <c r="D25" s="136">
        <v>0</v>
      </c>
      <c r="F25" s="136">
        <v>0</v>
      </c>
      <c r="H25" s="136">
        <v>0</v>
      </c>
    </row>
    <row r="26" spans="1:13" ht="23.25" customHeight="1" x14ac:dyDescent="0.45">
      <c r="A26" s="162" t="s">
        <v>204</v>
      </c>
      <c r="B26" s="136">
        <v>1489024</v>
      </c>
      <c r="D26" s="135">
        <v>0</v>
      </c>
      <c r="F26" s="136">
        <v>0</v>
      </c>
      <c r="H26" s="135">
        <v>0</v>
      </c>
    </row>
    <row r="27" spans="1:13" ht="23.25" customHeight="1" x14ac:dyDescent="0.45">
      <c r="A27" s="162" t="s">
        <v>205</v>
      </c>
      <c r="B27" s="138">
        <f>-SI!C20</f>
        <v>-872432</v>
      </c>
      <c r="D27" s="138">
        <v>631202</v>
      </c>
      <c r="F27" s="138">
        <v>0</v>
      </c>
      <c r="H27" s="138">
        <v>0</v>
      </c>
    </row>
    <row r="28" spans="1:13" ht="23.25" customHeight="1" x14ac:dyDescent="0.45">
      <c r="A28" s="162" t="s">
        <v>206</v>
      </c>
      <c r="B28" s="138">
        <v>0</v>
      </c>
      <c r="D28" s="138">
        <v>0</v>
      </c>
      <c r="F28" s="138">
        <v>0</v>
      </c>
      <c r="H28" s="138">
        <v>15892723</v>
      </c>
      <c r="J28" s="138"/>
      <c r="K28" s="138"/>
      <c r="L28" s="138"/>
      <c r="M28" s="138"/>
    </row>
    <row r="29" spans="1:13" ht="23.25" customHeight="1" x14ac:dyDescent="0.45">
      <c r="A29" s="162" t="s">
        <v>207</v>
      </c>
      <c r="B29" s="138">
        <v>8552</v>
      </c>
      <c r="D29" s="138">
        <v>7138736</v>
      </c>
      <c r="F29" s="138">
        <v>0</v>
      </c>
      <c r="H29" s="138">
        <v>0</v>
      </c>
      <c r="J29" s="138"/>
      <c r="K29" s="138"/>
      <c r="L29" s="138"/>
      <c r="M29" s="138"/>
    </row>
    <row r="30" spans="1:13" ht="23.25" customHeight="1" x14ac:dyDescent="0.45">
      <c r="A30" s="162" t="s">
        <v>208</v>
      </c>
      <c r="B30" s="136">
        <v>7584370</v>
      </c>
      <c r="D30" s="136">
        <v>13218200</v>
      </c>
      <c r="F30" s="136">
        <v>3174904</v>
      </c>
      <c r="H30" s="136">
        <v>3227584</v>
      </c>
    </row>
    <row r="31" spans="1:13" ht="23.25" customHeight="1" x14ac:dyDescent="0.45">
      <c r="A31" s="162" t="s">
        <v>209</v>
      </c>
      <c r="B31" s="138">
        <v>-125445</v>
      </c>
      <c r="D31" s="138">
        <v>0</v>
      </c>
      <c r="F31" s="138">
        <v>-75585225</v>
      </c>
      <c r="H31" s="138">
        <v>-38499888</v>
      </c>
    </row>
    <row r="32" spans="1:13" ht="23.25" customHeight="1" x14ac:dyDescent="0.45">
      <c r="A32" s="162" t="s">
        <v>210</v>
      </c>
      <c r="B32" s="82">
        <v>-1151140</v>
      </c>
      <c r="D32" s="82">
        <v>-1460504</v>
      </c>
      <c r="F32" s="82">
        <v>-5503056</v>
      </c>
      <c r="H32" s="82">
        <v>-6678993</v>
      </c>
    </row>
    <row r="33" spans="1:13" ht="23.25" customHeight="1" x14ac:dyDescent="0.45">
      <c r="A33" s="162"/>
      <c r="B33" s="135">
        <f>SUM(B9:B32)</f>
        <v>801080253</v>
      </c>
      <c r="C33" s="135"/>
      <c r="D33" s="135">
        <f>SUM(D9:D32)</f>
        <v>1170309407</v>
      </c>
      <c r="E33" s="135"/>
      <c r="F33" s="135">
        <f>SUM(F9:F32)</f>
        <v>480807422</v>
      </c>
      <c r="G33" s="135"/>
      <c r="H33" s="135">
        <v>651024023</v>
      </c>
    </row>
    <row r="34" spans="1:13" ht="23.25" customHeight="1" x14ac:dyDescent="0.45">
      <c r="A34" s="162"/>
      <c r="B34" s="188"/>
      <c r="C34" s="188"/>
      <c r="D34" s="188"/>
      <c r="E34" s="188"/>
      <c r="F34" s="188"/>
      <c r="G34" s="188"/>
      <c r="H34" s="188"/>
    </row>
    <row r="35" spans="1:13" ht="23.25" customHeight="1" x14ac:dyDescent="0.45">
      <c r="A35" s="164" t="s">
        <v>211</v>
      </c>
      <c r="B35" s="135"/>
      <c r="C35" s="135"/>
      <c r="D35" s="135"/>
      <c r="E35" s="135"/>
      <c r="G35" s="135"/>
    </row>
    <row r="36" spans="1:13" ht="23.25" customHeight="1" x14ac:dyDescent="0.45">
      <c r="A36" s="162" t="s">
        <v>212</v>
      </c>
      <c r="B36" s="136">
        <v>236509774</v>
      </c>
      <c r="C36" s="166"/>
      <c r="D36" s="136">
        <v>-13548583</v>
      </c>
      <c r="E36" s="166"/>
      <c r="F36" s="136">
        <v>252222977</v>
      </c>
      <c r="G36" s="167"/>
      <c r="H36" s="136">
        <v>-69536985</v>
      </c>
      <c r="I36" s="66"/>
      <c r="J36" s="33"/>
    </row>
    <row r="37" spans="1:13" ht="21.75" x14ac:dyDescent="0.45">
      <c r="A37" s="162" t="s">
        <v>15</v>
      </c>
      <c r="B37" s="135">
        <v>216307276</v>
      </c>
      <c r="C37" s="166"/>
      <c r="D37" s="135">
        <v>-120439157</v>
      </c>
      <c r="E37" s="166"/>
      <c r="F37" s="135">
        <v>175027390</v>
      </c>
      <c r="G37" s="167"/>
      <c r="H37" s="135">
        <v>-8357587</v>
      </c>
      <c r="I37" s="66"/>
      <c r="J37" s="33"/>
      <c r="K37" s="33"/>
    </row>
    <row r="38" spans="1:13" ht="21.75" x14ac:dyDescent="0.45">
      <c r="A38" s="162" t="s">
        <v>17</v>
      </c>
      <c r="B38" s="135">
        <v>20186803</v>
      </c>
      <c r="C38" s="166"/>
      <c r="D38" s="135">
        <v>6993169</v>
      </c>
      <c r="E38" s="166"/>
      <c r="F38" s="135">
        <v>6270326</v>
      </c>
      <c r="G38" s="167"/>
      <c r="H38" s="135">
        <v>29183248</v>
      </c>
      <c r="I38" s="66"/>
    </row>
    <row r="39" spans="1:13" ht="23.25" customHeight="1" x14ac:dyDescent="0.45">
      <c r="A39" s="162" t="s">
        <v>33</v>
      </c>
      <c r="B39" s="135">
        <v>-5603678</v>
      </c>
      <c r="C39" s="166"/>
      <c r="D39" s="135">
        <v>-3171848</v>
      </c>
      <c r="E39" s="166"/>
      <c r="F39" s="135">
        <v>-627583</v>
      </c>
      <c r="G39" s="167"/>
      <c r="H39" s="135">
        <v>-883360</v>
      </c>
      <c r="I39" s="67"/>
    </row>
    <row r="40" spans="1:13" ht="23.25" customHeight="1" x14ac:dyDescent="0.45">
      <c r="A40" s="162" t="s">
        <v>213</v>
      </c>
      <c r="B40" s="138">
        <v>-96356218</v>
      </c>
      <c r="C40" s="166"/>
      <c r="D40" s="138">
        <v>75390338</v>
      </c>
      <c r="E40" s="166"/>
      <c r="F40" s="138">
        <v>38293011</v>
      </c>
      <c r="G40" s="167"/>
      <c r="H40" s="138">
        <v>-13573401</v>
      </c>
      <c r="I40" s="66"/>
    </row>
    <row r="41" spans="1:13" ht="21.75" x14ac:dyDescent="0.45">
      <c r="A41" s="162" t="s">
        <v>46</v>
      </c>
      <c r="B41" s="136">
        <v>29076687</v>
      </c>
      <c r="C41" s="166"/>
      <c r="D41" s="136">
        <v>110719262</v>
      </c>
      <c r="E41" s="166"/>
      <c r="F41" s="136">
        <v>8078888</v>
      </c>
      <c r="G41" s="167"/>
      <c r="H41" s="136">
        <v>40151229</v>
      </c>
      <c r="I41" s="66"/>
    </row>
    <row r="42" spans="1:13" ht="23.25" customHeight="1" x14ac:dyDescent="0.45">
      <c r="A42" s="162" t="s">
        <v>49</v>
      </c>
      <c r="B42" s="135">
        <v>-27019095</v>
      </c>
      <c r="C42" s="166"/>
      <c r="D42" s="135">
        <v>19487638</v>
      </c>
      <c r="E42" s="166"/>
      <c r="F42" s="135">
        <v>-2595103</v>
      </c>
      <c r="G42" s="167"/>
      <c r="H42" s="135">
        <v>349639</v>
      </c>
      <c r="I42" s="66"/>
    </row>
    <row r="43" spans="1:13" ht="23.25" customHeight="1" x14ac:dyDescent="0.45">
      <c r="A43" s="162" t="s">
        <v>56</v>
      </c>
      <c r="B43" s="135">
        <v>-3332500</v>
      </c>
      <c r="C43" s="166"/>
      <c r="D43" s="135">
        <v>1210647</v>
      </c>
      <c r="E43" s="166"/>
      <c r="F43" s="135">
        <v>0</v>
      </c>
      <c r="G43" s="167"/>
      <c r="H43" s="135">
        <v>0</v>
      </c>
      <c r="I43" s="66"/>
    </row>
    <row r="44" spans="1:13" ht="23.25" customHeight="1" x14ac:dyDescent="0.45">
      <c r="A44" s="168" t="s">
        <v>208</v>
      </c>
      <c r="B44" s="82">
        <v>-7438547</v>
      </c>
      <c r="C44" s="166"/>
      <c r="D44" s="82">
        <v>-6709179</v>
      </c>
      <c r="E44" s="166"/>
      <c r="F44" s="82">
        <v>-460760</v>
      </c>
      <c r="G44" s="167"/>
      <c r="H44" s="82">
        <v>-5502813</v>
      </c>
      <c r="I44" s="66"/>
    </row>
    <row r="45" spans="1:13" ht="23.25" customHeight="1" x14ac:dyDescent="0.45">
      <c r="A45" s="162" t="s">
        <v>214</v>
      </c>
      <c r="B45" s="69">
        <f>SUM(B33:B44)</f>
        <v>1163410755</v>
      </c>
      <c r="C45" s="166"/>
      <c r="D45" s="69">
        <f>SUM(D33:D44)</f>
        <v>1240241694</v>
      </c>
      <c r="E45" s="166"/>
      <c r="F45" s="69">
        <f>SUM(F33:F44)</f>
        <v>957016568</v>
      </c>
      <c r="G45" s="27"/>
      <c r="H45" s="69">
        <v>622853993</v>
      </c>
      <c r="J45" s="33"/>
      <c r="K45" s="33"/>
      <c r="L45" s="33"/>
      <c r="M45" s="33"/>
    </row>
    <row r="46" spans="1:13" ht="23.25" customHeight="1" x14ac:dyDescent="0.45">
      <c r="A46" s="162" t="s">
        <v>215</v>
      </c>
      <c r="B46" s="69">
        <v>13950942</v>
      </c>
      <c r="C46" s="166"/>
      <c r="D46" s="135">
        <v>0</v>
      </c>
      <c r="E46" s="166"/>
      <c r="F46" s="69">
        <v>13950942</v>
      </c>
      <c r="G46" s="27"/>
      <c r="H46" s="69">
        <v>0</v>
      </c>
      <c r="J46" s="33"/>
      <c r="K46" s="33"/>
      <c r="L46" s="33"/>
      <c r="M46" s="33"/>
    </row>
    <row r="47" spans="1:13" ht="23.25" customHeight="1" x14ac:dyDescent="0.45">
      <c r="A47" s="162" t="s">
        <v>216</v>
      </c>
      <c r="B47" s="69">
        <v>-171443166</v>
      </c>
      <c r="C47" s="166"/>
      <c r="D47" s="69">
        <v>-64013294</v>
      </c>
      <c r="E47" s="166"/>
      <c r="F47" s="69">
        <v>-73207673</v>
      </c>
      <c r="G47" s="27"/>
      <c r="H47" s="69">
        <v>-46984613</v>
      </c>
      <c r="J47" s="33"/>
      <c r="K47" s="33"/>
      <c r="L47" s="33"/>
      <c r="M47" s="33"/>
    </row>
    <row r="48" spans="1:13" ht="23.25" customHeight="1" x14ac:dyDescent="0.45">
      <c r="A48" s="18" t="s">
        <v>217</v>
      </c>
      <c r="B48" s="70">
        <f>SUM(B45:B47)</f>
        <v>1005918531</v>
      </c>
      <c r="C48" s="71"/>
      <c r="D48" s="70">
        <f>SUM(D45:D47)</f>
        <v>1176228400</v>
      </c>
      <c r="E48" s="169"/>
      <c r="F48" s="70">
        <f>SUM(F45:F47)</f>
        <v>897759837</v>
      </c>
      <c r="G48" s="71"/>
      <c r="H48" s="70">
        <v>575869380</v>
      </c>
    </row>
    <row r="49" spans="1:11" ht="5.45" customHeight="1" x14ac:dyDescent="0.45">
      <c r="B49" s="12"/>
      <c r="C49" s="12"/>
      <c r="D49" s="12"/>
      <c r="E49" s="12"/>
      <c r="F49" s="12"/>
      <c r="G49" s="12"/>
      <c r="H49" s="12"/>
    </row>
    <row r="50" spans="1:11" ht="23.25" customHeight="1" x14ac:dyDescent="0.45">
      <c r="A50" s="22" t="s">
        <v>218</v>
      </c>
      <c r="F50" s="138"/>
      <c r="H50" s="138"/>
    </row>
    <row r="51" spans="1:11" ht="24" customHeight="1" x14ac:dyDescent="0.45">
      <c r="A51" s="10" t="s">
        <v>14</v>
      </c>
      <c r="B51" s="138">
        <v>-12000000</v>
      </c>
      <c r="D51" s="138">
        <v>0</v>
      </c>
      <c r="F51" s="138">
        <v>-12000000</v>
      </c>
      <c r="G51" s="135"/>
      <c r="H51" s="138">
        <v>0</v>
      </c>
    </row>
    <row r="52" spans="1:11" ht="24" customHeight="1" x14ac:dyDescent="0.45">
      <c r="A52" s="10" t="s">
        <v>219</v>
      </c>
      <c r="B52" s="138">
        <v>0</v>
      </c>
      <c r="D52" s="138">
        <v>0</v>
      </c>
      <c r="F52" s="138">
        <v>-40000000</v>
      </c>
      <c r="G52" s="135"/>
      <c r="H52" s="138">
        <v>-150006000</v>
      </c>
    </row>
    <row r="53" spans="1:11" ht="24" customHeight="1" x14ac:dyDescent="0.45">
      <c r="A53" s="10" t="s">
        <v>220</v>
      </c>
      <c r="B53" s="138">
        <v>-1750000</v>
      </c>
      <c r="D53" s="138">
        <v>0</v>
      </c>
      <c r="F53" s="138">
        <v>0</v>
      </c>
      <c r="G53" s="135"/>
      <c r="H53" s="138">
        <v>0</v>
      </c>
    </row>
    <row r="54" spans="1:11" ht="24" customHeight="1" x14ac:dyDescent="0.45">
      <c r="A54" s="10" t="s">
        <v>221</v>
      </c>
      <c r="B54" s="138">
        <v>43860218</v>
      </c>
      <c r="D54" s="138">
        <v>0</v>
      </c>
      <c r="F54" s="138">
        <v>43860218</v>
      </c>
      <c r="G54" s="135"/>
      <c r="H54" s="138">
        <v>0</v>
      </c>
    </row>
    <row r="55" spans="1:11" ht="24" customHeight="1" x14ac:dyDescent="0.45">
      <c r="A55" s="10" t="s">
        <v>222</v>
      </c>
      <c r="B55" s="138">
        <v>-16520</v>
      </c>
      <c r="D55" s="138">
        <v>-16461</v>
      </c>
      <c r="F55" s="138">
        <v>-16520</v>
      </c>
      <c r="G55" s="135"/>
      <c r="H55" s="138">
        <v>-16461</v>
      </c>
    </row>
    <row r="56" spans="1:11" ht="23.25" customHeight="1" x14ac:dyDescent="0.45">
      <c r="A56" s="10" t="s">
        <v>223</v>
      </c>
      <c r="B56" s="138">
        <v>-695844045</v>
      </c>
      <c r="D56" s="138">
        <v>-570083427</v>
      </c>
      <c r="F56" s="138">
        <f>-F102</f>
        <v>-146914642</v>
      </c>
      <c r="H56" s="138">
        <v>-86169406</v>
      </c>
      <c r="J56" s="33"/>
    </row>
    <row r="57" spans="1:11" ht="23.25" customHeight="1" x14ac:dyDescent="0.45">
      <c r="A57" s="10" t="s">
        <v>224</v>
      </c>
      <c r="B57" s="138">
        <v>-3304913</v>
      </c>
      <c r="D57" s="138">
        <v>-693586</v>
      </c>
      <c r="F57" s="138">
        <v>-2676313</v>
      </c>
      <c r="H57" s="138">
        <v>-102034</v>
      </c>
      <c r="J57" s="130"/>
      <c r="K57" s="130"/>
    </row>
    <row r="58" spans="1:11" ht="23.25" customHeight="1" x14ac:dyDescent="0.45">
      <c r="A58" s="10" t="s">
        <v>225</v>
      </c>
      <c r="B58" s="138">
        <v>6000000</v>
      </c>
      <c r="D58" s="138">
        <v>0</v>
      </c>
      <c r="F58" s="138">
        <v>6000000</v>
      </c>
      <c r="H58" s="138">
        <v>0</v>
      </c>
    </row>
    <row r="59" spans="1:11" ht="23.25" customHeight="1" x14ac:dyDescent="0.45">
      <c r="A59" s="10" t="s">
        <v>226</v>
      </c>
      <c r="B59" s="138">
        <v>0</v>
      </c>
      <c r="D59" s="138">
        <v>0</v>
      </c>
      <c r="F59" s="138">
        <v>0</v>
      </c>
      <c r="G59" s="135"/>
      <c r="H59" s="138">
        <v>124000000</v>
      </c>
    </row>
    <row r="60" spans="1:11" ht="23.25" customHeight="1" x14ac:dyDescent="0.45">
      <c r="A60" s="10" t="s">
        <v>227</v>
      </c>
      <c r="B60" s="138">
        <v>2038169</v>
      </c>
      <c r="D60" s="138">
        <v>3186474</v>
      </c>
      <c r="F60" s="138">
        <v>1003901</v>
      </c>
      <c r="G60" s="135"/>
      <c r="H60" s="138">
        <v>411215</v>
      </c>
    </row>
    <row r="61" spans="1:11" ht="23.25" customHeight="1" x14ac:dyDescent="0.45">
      <c r="A61" s="10" t="s">
        <v>228</v>
      </c>
      <c r="B61" s="138">
        <v>1500000</v>
      </c>
      <c r="D61" s="138">
        <v>0</v>
      </c>
      <c r="F61" s="138">
        <v>0</v>
      </c>
      <c r="G61" s="135"/>
      <c r="H61" s="138">
        <v>0</v>
      </c>
    </row>
    <row r="62" spans="1:11" ht="24" customHeight="1" x14ac:dyDescent="0.45">
      <c r="A62" s="10" t="s">
        <v>229</v>
      </c>
      <c r="B62" s="138">
        <v>-1723361</v>
      </c>
      <c r="D62" s="138">
        <v>-603927</v>
      </c>
      <c r="F62" s="138">
        <v>0</v>
      </c>
      <c r="G62" s="135"/>
      <c r="H62" s="138">
        <v>0</v>
      </c>
    </row>
    <row r="63" spans="1:11" ht="24" customHeight="1" x14ac:dyDescent="0.45">
      <c r="A63" s="10" t="s">
        <v>209</v>
      </c>
      <c r="B63" s="138">
        <v>125445</v>
      </c>
      <c r="D63" s="138">
        <v>0</v>
      </c>
      <c r="F63" s="138">
        <v>143345027</v>
      </c>
      <c r="G63" s="135"/>
      <c r="H63" s="138">
        <v>38499888</v>
      </c>
    </row>
    <row r="64" spans="1:11" ht="24" customHeight="1" x14ac:dyDescent="0.45">
      <c r="A64" s="10" t="s">
        <v>210</v>
      </c>
      <c r="B64" s="138">
        <v>1151140</v>
      </c>
      <c r="D64" s="138">
        <v>1460504</v>
      </c>
      <c r="F64" s="138">
        <v>5503056</v>
      </c>
      <c r="G64" s="135"/>
      <c r="H64" s="138">
        <v>6678993</v>
      </c>
    </row>
    <row r="65" spans="1:11" ht="24" customHeight="1" x14ac:dyDescent="0.45">
      <c r="A65" s="18" t="s">
        <v>230</v>
      </c>
      <c r="B65" s="29">
        <f>SUM(B51:B64)</f>
        <v>-659963867</v>
      </c>
      <c r="C65" s="35"/>
      <c r="D65" s="29">
        <f>SUM(D51:D64)</f>
        <v>-566750423</v>
      </c>
      <c r="E65" s="30"/>
      <c r="F65" s="29">
        <f>SUM(F51:F64)</f>
        <v>-1895273</v>
      </c>
      <c r="G65" s="30"/>
      <c r="H65" s="29">
        <v>-66703805</v>
      </c>
    </row>
    <row r="66" spans="1:11" ht="24" customHeight="1" x14ac:dyDescent="0.45">
      <c r="C66" s="135"/>
      <c r="F66" s="138"/>
      <c r="H66" s="138"/>
    </row>
    <row r="67" spans="1:11" ht="24" customHeight="1" x14ac:dyDescent="0.45">
      <c r="A67" s="22" t="s">
        <v>231</v>
      </c>
      <c r="F67" s="138"/>
      <c r="H67" s="138"/>
      <c r="I67" s="182"/>
    </row>
    <row r="68" spans="1:11" ht="24" customHeight="1" x14ac:dyDescent="0.45">
      <c r="A68" s="10" t="s">
        <v>232</v>
      </c>
      <c r="F68" s="138"/>
      <c r="H68" s="138"/>
      <c r="I68" s="182"/>
    </row>
    <row r="69" spans="1:11" ht="24" customHeight="1" x14ac:dyDescent="0.45">
      <c r="A69" s="10" t="s">
        <v>233</v>
      </c>
      <c r="B69" s="138">
        <v>0</v>
      </c>
      <c r="D69" s="138">
        <v>991358235</v>
      </c>
      <c r="F69" s="138">
        <v>0</v>
      </c>
      <c r="H69" s="138">
        <v>1212068</v>
      </c>
      <c r="I69" s="182"/>
    </row>
    <row r="70" spans="1:11" ht="23.25" customHeight="1" x14ac:dyDescent="0.45">
      <c r="A70" s="10" t="s">
        <v>234</v>
      </c>
      <c r="B70" s="136">
        <v>0</v>
      </c>
      <c r="D70" s="136">
        <v>299068196</v>
      </c>
      <c r="F70" s="136">
        <v>0</v>
      </c>
      <c r="H70" s="136">
        <v>299068196</v>
      </c>
      <c r="K70" s="33"/>
    </row>
    <row r="71" spans="1:11" s="182" customFormat="1" ht="23.25" customHeight="1" x14ac:dyDescent="0.45">
      <c r="A71" s="10" t="s">
        <v>235</v>
      </c>
      <c r="B71" s="136"/>
      <c r="C71" s="138"/>
      <c r="D71" s="138"/>
      <c r="E71" s="138"/>
      <c r="F71" s="136"/>
      <c r="G71" s="138"/>
      <c r="H71" s="136"/>
      <c r="I71" s="12"/>
      <c r="K71" s="183"/>
    </row>
    <row r="72" spans="1:11" ht="23.25" customHeight="1" x14ac:dyDescent="0.45">
      <c r="A72" s="10" t="s">
        <v>236</v>
      </c>
      <c r="B72" s="136">
        <v>-454864099</v>
      </c>
      <c r="D72" s="136">
        <v>-785725517</v>
      </c>
      <c r="F72" s="136">
        <v>-461385350</v>
      </c>
      <c r="H72" s="136">
        <v>-433052456</v>
      </c>
      <c r="K72" s="33"/>
    </row>
    <row r="73" spans="1:11" ht="23.25" customHeight="1" x14ac:dyDescent="0.45">
      <c r="A73" s="10" t="s">
        <v>237</v>
      </c>
      <c r="B73" s="135">
        <v>-21478050</v>
      </c>
      <c r="D73" s="135">
        <v>-39718742</v>
      </c>
      <c r="F73" s="135">
        <v>-16734740</v>
      </c>
      <c r="H73" s="135">
        <v>-21978867</v>
      </c>
      <c r="K73" s="33"/>
    </row>
    <row r="74" spans="1:11" ht="23.25" customHeight="1" x14ac:dyDescent="0.45">
      <c r="A74" s="10" t="s">
        <v>238</v>
      </c>
      <c r="B74" s="138">
        <v>0</v>
      </c>
      <c r="D74" s="138">
        <v>-1600000</v>
      </c>
      <c r="F74" s="136">
        <v>0</v>
      </c>
      <c r="H74" s="136">
        <v>0</v>
      </c>
    </row>
    <row r="75" spans="1:11" ht="23.25" customHeight="1" x14ac:dyDescent="0.45">
      <c r="A75" s="10" t="s">
        <v>239</v>
      </c>
      <c r="B75" s="136">
        <v>-152950000</v>
      </c>
      <c r="D75" s="136">
        <v>-171160250</v>
      </c>
      <c r="F75" s="136">
        <v>-127750000</v>
      </c>
      <c r="H75" s="136">
        <v>-171160250</v>
      </c>
    </row>
    <row r="76" spans="1:11" ht="23.25" customHeight="1" x14ac:dyDescent="0.45">
      <c r="A76" s="10" t="s">
        <v>240</v>
      </c>
      <c r="B76" s="136">
        <v>51099321</v>
      </c>
      <c r="D76" s="136">
        <v>0</v>
      </c>
      <c r="F76" s="136">
        <v>51099321</v>
      </c>
      <c r="H76" s="136">
        <v>0</v>
      </c>
    </row>
    <row r="77" spans="1:11" ht="23.25" customHeight="1" x14ac:dyDescent="0.45">
      <c r="A77" s="10" t="s">
        <v>241</v>
      </c>
      <c r="B77" s="136">
        <v>269049139</v>
      </c>
      <c r="D77" s="136">
        <v>89970895</v>
      </c>
      <c r="F77" s="136">
        <v>0</v>
      </c>
      <c r="H77" s="136">
        <v>0</v>
      </c>
    </row>
    <row r="78" spans="1:11" ht="23.25" customHeight="1" x14ac:dyDescent="0.45">
      <c r="A78" s="10" t="s">
        <v>242</v>
      </c>
      <c r="B78" s="136">
        <v>-72633419</v>
      </c>
      <c r="D78" s="136">
        <v>-1775113</v>
      </c>
      <c r="F78" s="136">
        <v>0</v>
      </c>
      <c r="H78" s="136">
        <v>0</v>
      </c>
    </row>
    <row r="79" spans="1:11" ht="23.25" customHeight="1" x14ac:dyDescent="0.45">
      <c r="A79" s="10" t="s">
        <v>243</v>
      </c>
      <c r="B79" s="136">
        <v>-122666344</v>
      </c>
      <c r="D79" s="138">
        <v>0</v>
      </c>
      <c r="F79" s="136">
        <v>-122666344</v>
      </c>
      <c r="H79" s="136">
        <v>0</v>
      </c>
    </row>
    <row r="80" spans="1:11" ht="23.25" customHeight="1" x14ac:dyDescent="0.45">
      <c r="A80" s="10" t="s">
        <v>244</v>
      </c>
      <c r="B80" s="136">
        <v>-153527139</v>
      </c>
      <c r="D80" s="136">
        <v>-170081001</v>
      </c>
      <c r="F80" s="136">
        <v>-123687333</v>
      </c>
      <c r="H80" s="136">
        <v>-134899718</v>
      </c>
    </row>
    <row r="81" spans="1:11" ht="23.25" customHeight="1" x14ac:dyDescent="0.45">
      <c r="A81" s="10" t="s">
        <v>245</v>
      </c>
      <c r="B81" s="136">
        <v>-6155438</v>
      </c>
      <c r="D81" s="136">
        <v>-14438827</v>
      </c>
      <c r="F81" s="136">
        <v>-2061494</v>
      </c>
      <c r="H81" s="136">
        <v>-2845133</v>
      </c>
    </row>
    <row r="82" spans="1:11" ht="23.25" customHeight="1" x14ac:dyDescent="0.45">
      <c r="A82" s="18" t="s">
        <v>246</v>
      </c>
      <c r="B82" s="29">
        <f>SUM(B69:B81)</f>
        <v>-664126029</v>
      </c>
      <c r="C82" s="30"/>
      <c r="D82" s="29">
        <f>SUM(D69:D81)</f>
        <v>195897876</v>
      </c>
      <c r="E82" s="30"/>
      <c r="F82" s="29">
        <f>SUM(F69:F81)</f>
        <v>-803185940</v>
      </c>
      <c r="G82" s="30"/>
      <c r="H82" s="29">
        <v>-463656160</v>
      </c>
    </row>
    <row r="83" spans="1:11" ht="23.25" customHeight="1" x14ac:dyDescent="0.45">
      <c r="A83" s="10" t="s">
        <v>247</v>
      </c>
      <c r="B83" s="120"/>
      <c r="D83" s="120"/>
      <c r="F83" s="120"/>
      <c r="H83" s="120"/>
    </row>
    <row r="84" spans="1:11" ht="23.25" customHeight="1" x14ac:dyDescent="0.45">
      <c r="A84" s="10" t="s">
        <v>248</v>
      </c>
      <c r="B84" s="135">
        <f>B48+B65+B82</f>
        <v>-318171365</v>
      </c>
      <c r="C84" s="135"/>
      <c r="D84" s="135">
        <v>805375853</v>
      </c>
      <c r="E84" s="135"/>
      <c r="F84" s="135">
        <f>F48+F65+F82</f>
        <v>92678624</v>
      </c>
      <c r="G84" s="135"/>
      <c r="H84" s="135">
        <v>45509415</v>
      </c>
      <c r="I84" s="182"/>
    </row>
    <row r="85" spans="1:11" s="182" customFormat="1" ht="23.25" customHeight="1" x14ac:dyDescent="0.45">
      <c r="A85" s="10" t="s">
        <v>249</v>
      </c>
      <c r="B85" s="135">
        <v>-6627333</v>
      </c>
      <c r="C85" s="138"/>
      <c r="D85" s="135">
        <v>-196163</v>
      </c>
      <c r="E85" s="138"/>
      <c r="F85" s="135">
        <v>0</v>
      </c>
      <c r="G85" s="138"/>
      <c r="H85" s="135">
        <v>0</v>
      </c>
    </row>
    <row r="86" spans="1:11" s="182" customFormat="1" ht="23.25" customHeight="1" x14ac:dyDescent="0.45">
      <c r="A86" s="18" t="s">
        <v>247</v>
      </c>
      <c r="B86" s="170">
        <f>SUM(B84:B85)</f>
        <v>-324798698</v>
      </c>
      <c r="C86" s="30"/>
      <c r="D86" s="170">
        <f>SUM(D84:D85)</f>
        <v>805179690</v>
      </c>
      <c r="E86" s="30"/>
      <c r="F86" s="170">
        <f>SUM(F84:F85)</f>
        <v>92678624</v>
      </c>
      <c r="G86" s="30"/>
      <c r="H86" s="170">
        <v>45509415</v>
      </c>
    </row>
    <row r="87" spans="1:11" s="182" customFormat="1" ht="23.25" customHeight="1" x14ac:dyDescent="0.45">
      <c r="A87" s="10" t="s">
        <v>250</v>
      </c>
      <c r="B87" s="27">
        <f>SFP!F9</f>
        <v>890728889</v>
      </c>
      <c r="C87" s="138"/>
      <c r="D87" s="27">
        <v>85549199</v>
      </c>
      <c r="E87" s="138"/>
      <c r="F87" s="27">
        <v>47254204</v>
      </c>
      <c r="G87" s="138"/>
      <c r="H87" s="27">
        <v>1744789</v>
      </c>
      <c r="I87" s="12"/>
    </row>
    <row r="88" spans="1:11" ht="23.25" customHeight="1" thickBot="1" x14ac:dyDescent="0.5">
      <c r="A88" s="18" t="s">
        <v>251</v>
      </c>
      <c r="B88" s="73">
        <f>SUM(B86:B87)</f>
        <v>565930191</v>
      </c>
      <c r="C88" s="30"/>
      <c r="D88" s="73">
        <f>SUM(D86:D87)</f>
        <v>890728889</v>
      </c>
      <c r="E88" s="30"/>
      <c r="F88" s="73">
        <f>SUM(F86:F87)</f>
        <v>139932828</v>
      </c>
      <c r="G88" s="30"/>
      <c r="H88" s="73">
        <v>47254204</v>
      </c>
      <c r="K88" s="33"/>
    </row>
    <row r="89" spans="1:11" ht="23.25" customHeight="1" thickTop="1" x14ac:dyDescent="0.45">
      <c r="B89" s="27"/>
      <c r="D89" s="27"/>
      <c r="J89" s="138"/>
      <c r="K89" s="33"/>
    </row>
    <row r="90" spans="1:11" ht="23.25" customHeight="1" x14ac:dyDescent="0.45">
      <c r="A90" s="22" t="s">
        <v>252</v>
      </c>
      <c r="F90" s="138"/>
      <c r="H90" s="138"/>
    </row>
    <row r="91" spans="1:11" ht="23.25" customHeight="1" x14ac:dyDescent="0.45">
      <c r="A91" s="171" t="s">
        <v>253</v>
      </c>
      <c r="F91" s="138"/>
      <c r="H91" s="138"/>
    </row>
    <row r="92" spans="1:11" ht="23.25" customHeight="1" x14ac:dyDescent="0.45">
      <c r="A92" s="171" t="s">
        <v>254</v>
      </c>
      <c r="B92" s="138">
        <v>0</v>
      </c>
      <c r="D92" s="138">
        <v>0</v>
      </c>
      <c r="F92" s="138">
        <v>111110000</v>
      </c>
      <c r="H92" s="138">
        <v>0</v>
      </c>
    </row>
    <row r="93" spans="1:11" ht="23.25" customHeight="1" x14ac:dyDescent="0.45">
      <c r="A93" s="172" t="s">
        <v>255</v>
      </c>
      <c r="B93" s="138">
        <v>2819425</v>
      </c>
      <c r="D93" s="138">
        <v>0</v>
      </c>
      <c r="F93" s="138">
        <v>148706</v>
      </c>
      <c r="H93" s="138">
        <v>0</v>
      </c>
    </row>
    <row r="94" spans="1:11" ht="23.25" customHeight="1" x14ac:dyDescent="0.45">
      <c r="A94" s="171"/>
      <c r="F94" s="138"/>
      <c r="H94" s="138"/>
    </row>
    <row r="95" spans="1:11" ht="23.25" customHeight="1" x14ac:dyDescent="0.45">
      <c r="A95" s="172" t="s">
        <v>256</v>
      </c>
    </row>
    <row r="96" spans="1:11" ht="23.25" customHeight="1" x14ac:dyDescent="0.45">
      <c r="A96" s="172" t="s">
        <v>257</v>
      </c>
      <c r="B96" s="138">
        <v>711324645</v>
      </c>
      <c r="D96" s="138">
        <v>593035630</v>
      </c>
      <c r="F96" s="135">
        <v>153759038</v>
      </c>
      <c r="H96" s="135">
        <v>85857704</v>
      </c>
    </row>
    <row r="97" spans="1:8" ht="22.35" customHeight="1" x14ac:dyDescent="0.45">
      <c r="A97" s="172" t="s">
        <v>258</v>
      </c>
      <c r="B97" s="138">
        <v>35362291</v>
      </c>
      <c r="D97" s="138">
        <v>18955005</v>
      </c>
      <c r="F97" s="135">
        <v>49476</v>
      </c>
      <c r="H97" s="135">
        <v>361762</v>
      </c>
    </row>
    <row r="98" spans="1:8" ht="23.25" customHeight="1" x14ac:dyDescent="0.45">
      <c r="A98" s="172" t="s">
        <v>259</v>
      </c>
      <c r="B98" s="138">
        <v>-19674003</v>
      </c>
      <c r="D98" s="138">
        <v>-35362291</v>
      </c>
      <c r="F98" s="138">
        <v>-153313</v>
      </c>
      <c r="H98" s="138">
        <v>-49476</v>
      </c>
    </row>
    <row r="99" spans="1:8" ht="23.25" customHeight="1" x14ac:dyDescent="0.45">
      <c r="A99" s="172" t="s">
        <v>260</v>
      </c>
      <c r="B99" s="135">
        <v>-19295678</v>
      </c>
      <c r="C99" s="135"/>
      <c r="D99" s="135">
        <v>-5618129</v>
      </c>
      <c r="E99" s="135"/>
      <c r="F99" s="135">
        <v>-6740559</v>
      </c>
      <c r="G99" s="135"/>
      <c r="H99" s="135">
        <v>-584</v>
      </c>
    </row>
    <row r="100" spans="1:8" ht="23.25" customHeight="1" x14ac:dyDescent="0.45">
      <c r="A100" s="172" t="s">
        <v>261</v>
      </c>
      <c r="B100" s="138">
        <v>-7601226</v>
      </c>
      <c r="D100" s="138">
        <v>-926788</v>
      </c>
      <c r="F100" s="140">
        <v>0</v>
      </c>
      <c r="H100" s="135">
        <v>0</v>
      </c>
    </row>
    <row r="101" spans="1:8" ht="23.25" customHeight="1" x14ac:dyDescent="0.45">
      <c r="A101" s="172" t="s">
        <v>262</v>
      </c>
      <c r="B101" s="138">
        <v>-4271984</v>
      </c>
      <c r="D101" s="138">
        <v>0</v>
      </c>
      <c r="F101" s="135">
        <v>0</v>
      </c>
      <c r="H101" s="135">
        <v>0</v>
      </c>
    </row>
    <row r="102" spans="1:8" ht="23.25" customHeight="1" thickBot="1" x14ac:dyDescent="0.5">
      <c r="A102" s="173" t="s">
        <v>263</v>
      </c>
      <c r="B102" s="73">
        <f>SUM(B96:B101)</f>
        <v>695844045</v>
      </c>
      <c r="D102" s="73">
        <v>570083427</v>
      </c>
      <c r="F102" s="73">
        <f>SUM(F96:F101)</f>
        <v>146914642</v>
      </c>
      <c r="H102" s="73">
        <v>86169406</v>
      </c>
    </row>
    <row r="103" spans="1:8" ht="23.25" customHeight="1" thickTop="1" x14ac:dyDescent="0.45"/>
    <row r="104" spans="1:8" ht="23.25" customHeight="1" x14ac:dyDescent="0.45">
      <c r="F104" s="138"/>
    </row>
  </sheetData>
  <mergeCells count="5">
    <mergeCell ref="B4:D4"/>
    <mergeCell ref="F4:H4"/>
    <mergeCell ref="B5:D5"/>
    <mergeCell ref="F5:H5"/>
    <mergeCell ref="B7:H7"/>
  </mergeCells>
  <pageMargins left="0.8" right="0.7" top="0.48" bottom="0.4" header="0.49" footer="0.4"/>
  <pageSetup paperSize="9" scale="76" firstPageNumber="14" orientation="portrait" useFirstPageNumber="1" r:id="rId1"/>
  <headerFooter>
    <oddFooter>&amp;L  หมายเหตุประกอบงบการเงินเป็นส่วนหนึ่งของงบการเงินนี้
&amp;C&amp;P</oddFooter>
  </headerFooter>
  <rowBreaks count="2" manualBreakCount="2">
    <brk id="34" max="16383" man="1"/>
    <brk id="6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SFP</vt:lpstr>
      <vt:lpstr>SI</vt:lpstr>
      <vt:lpstr>SCE(Conso)  64</vt:lpstr>
      <vt:lpstr>SCE(Conso)  65</vt:lpstr>
      <vt:lpstr>SCE  </vt:lpstr>
      <vt:lpstr>SCF</vt:lpstr>
      <vt:lpstr>'SCE  '!Print_Area</vt:lpstr>
      <vt:lpstr>'SCE(Conso)  64'!Print_Area</vt:lpstr>
      <vt:lpstr>'SCE(Conso)  65'!Print_Area</vt:lpstr>
      <vt:lpstr>SCF!Print_Area</vt:lpstr>
      <vt:lpstr>SFP!Print_Area</vt:lpstr>
      <vt:lpstr>SI!Print_Area</vt:lpstr>
      <vt:lpstr>SCF!Print_Titles</vt:lpstr>
      <vt:lpstr>SI!Print_Titles</vt:lpstr>
    </vt:vector>
  </TitlesOfParts>
  <Manager/>
  <Company>PricewaterhouseCoopers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weerasak sopitraditphon</cp:lastModifiedBy>
  <cp:revision/>
  <cp:lastPrinted>2023-02-22T06:23:51Z</cp:lastPrinted>
  <dcterms:created xsi:type="dcterms:W3CDTF">2001-07-26T07:12:28Z</dcterms:created>
  <dcterms:modified xsi:type="dcterms:W3CDTF">2023-02-22T09:17:12Z</dcterms:modified>
  <cp:category/>
  <cp:contentStatus/>
</cp:coreProperties>
</file>