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 defaultThemeVersion="124226"/>
  <bookViews>
    <workbookView xWindow="-120" yWindow="-120" windowWidth="24240" windowHeight="13740" tabRatio="745" activeTab="5"/>
  </bookViews>
  <sheets>
    <sheet name="BS-2-3" sheetId="12" r:id="rId1"/>
    <sheet name="SI-4" sheetId="9" r:id="rId2"/>
    <sheet name="SI-5" sheetId="13" r:id="rId3"/>
    <sheet name="SCE (conso)-6" sheetId="11" r:id="rId4"/>
    <sheet name="SCE-7" sheetId="5" r:id="rId5"/>
    <sheet name="SCF-8-9" sheetId="4" r:id="rId6"/>
  </sheets>
  <externalReferences>
    <externalReference r:id="rId7"/>
  </externalReferences>
  <definedNames>
    <definedName name="_xlnm.Print_Area" localSheetId="0">'BS-2-3'!$A$1:$J$93</definedName>
    <definedName name="_xlnm.Print_Area" localSheetId="3">'SCE (conso)-6'!$A$1:$AE$51</definedName>
    <definedName name="_xlnm.Print_Area" localSheetId="4">'SCE-7'!$A$1:$M$34</definedName>
    <definedName name="_xlnm.Print_Area" localSheetId="5">'SCF-8-9'!$A$1:$H$101</definedName>
    <definedName name="_xlnm.Print_Area" localSheetId="1">'SI-4'!$A$1:$J$47</definedName>
    <definedName name="_xlnm.Print_Area" localSheetId="2">'SI-5'!$A$1:$J$47</definedName>
    <definedName name="Z_62C88142_195A_406E_A347_1C61EA880C0D_.wvu.PrintArea" localSheetId="5" hidden="1">'SCF-8-9'!$A$1:$F$103</definedName>
    <definedName name="Z_62C88142_195A_406E_A347_1C61EA880C0D_.wvu.PrintArea" localSheetId="1" hidden="1">'SI-4'!$A$1:$K$39</definedName>
    <definedName name="Z_62C88142_195A_406E_A347_1C61EA880C0D_.wvu.PrintArea" localSheetId="2" hidden="1">'SI-5'!$A$1:$K$39</definedName>
    <definedName name="Z_8AE384D2_954E_4FC4_9E7B_72B2DA3D2D3A_.wvu.PrintArea" localSheetId="5" hidden="1">'SCF-8-9'!$A$1:$F$103</definedName>
    <definedName name="Z_8AE384D2_954E_4FC4_9E7B_72B2DA3D2D3A_.wvu.Rows" localSheetId="1" hidden="1">'SI-4'!#REF!</definedName>
    <definedName name="Z_8AE384D2_954E_4FC4_9E7B_72B2DA3D2D3A_.wvu.Rows" localSheetId="2" hidden="1">'SI-5'!#REF!</definedName>
    <definedName name="Z_DFBF4CAE_57D7_4172_8C3A_8E3DF4930C4B_.wvu.PrintArea" localSheetId="5" hidden="1">'SCF-8-9'!$A$1:$F$103</definedName>
    <definedName name="Z_DFBF4CAE_57D7_4172_8C3A_8E3DF4930C4B_.wvu.Rows" localSheetId="1" hidden="1">'SI-4'!#REF!</definedName>
    <definedName name="Z_DFBF4CAE_57D7_4172_8C3A_8E3DF4930C4B_.wvu.Rows" localSheetId="2" hidden="1">'SI-5'!#REF!</definedName>
    <definedName name="Z_E1DB4DD3_3D3D_4C8E_ADFF_122E3B5E40F3_.wvu.PrintArea" localSheetId="5" hidden="1">'SCF-8-9'!$A$1:$F$103</definedName>
    <definedName name="Z_E1DB4DD3_3D3D_4C8E_ADFF_122E3B5E40F3_.wvu.PrintArea" localSheetId="1" hidden="1">'SI-4'!$A$1:$K$39</definedName>
    <definedName name="Z_E1DB4DD3_3D3D_4C8E_ADFF_122E3B5E40F3_.wvu.PrintArea" localSheetId="2" hidden="1">'SI-5'!$A$1:$K$39</definedName>
    <definedName name="Z_E1DB4DD3_3D3D_4C8E_ADFF_122E3B5E40F3_.wvu.Rows" localSheetId="1" hidden="1">'SI-4'!#REF!</definedName>
    <definedName name="Z_E1DB4DD3_3D3D_4C8E_ADFF_122E3B5E40F3_.wvu.Rows" localSheetId="2" hidden="1">'SI-5'!#REF!</definedName>
  </definedNames>
  <calcPr calcId="191029"/>
  <customWorkbookViews>
    <customWorkbookView name="PwC User - Personal View" guid="{DFBF4CAE-57D7-4172-8C3A-8E3DF4930C4B}" mergeInterval="0" personalView="1" maximized="1" windowWidth="1020" windowHeight="592" tabRatio="599" activeSheetId="4"/>
    <customWorkbookView name="AIS - Personal View" guid="{62C88142-195A-406E-A347-1C61EA880C0D}" mergeInterval="0" personalView="1" maximized="1" windowWidth="1276" windowHeight="848" tabRatio="599" activeSheetId="1"/>
    <customWorkbookView name="MS-WINXPPRD - Personal View" guid="{E1DB4DD3-3D3D-4C8E-ADFF-122E3B5E40F3}" mergeInterval="0" personalView="1" maximized="1" windowWidth="1020" windowHeight="592" tabRatio="599" activeSheetId="4"/>
    <customWorkbookView name="KPMG - Personal View" guid="{8AE384D2-954E-4FC4-9E7B-72B2DA3D2D3A}" mergeInterval="0" personalView="1" maximized="1" windowWidth="994" windowHeight="517" tabRatio="599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96" i="12" l="1"/>
  <c r="D13" i="13"/>
  <c r="D19" i="13"/>
  <c r="D21" i="13"/>
  <c r="D24" i="13" s="1"/>
  <c r="D26" i="13" s="1"/>
  <c r="D31" i="13"/>
  <c r="D33" i="13" s="1"/>
  <c r="D37" i="13" l="1"/>
  <c r="D39" i="13" s="1"/>
  <c r="D34" i="13"/>
  <c r="D42" i="13" s="1"/>
  <c r="D44" i="13" s="1"/>
  <c r="F14" i="4" l="1"/>
  <c r="F13" i="4"/>
  <c r="B14" i="4"/>
  <c r="B13" i="4"/>
  <c r="H101" i="4" l="1"/>
  <c r="F101" i="4"/>
  <c r="D101" i="4"/>
  <c r="B101" i="4"/>
  <c r="AC43" i="11" l="1"/>
  <c r="B70" i="4" l="1"/>
  <c r="D70" i="4"/>
  <c r="H70" i="4"/>
  <c r="F70" i="4"/>
  <c r="M26" i="5"/>
  <c r="M27" i="5" s="1"/>
  <c r="K27" i="5"/>
  <c r="I27" i="5"/>
  <c r="G27" i="5"/>
  <c r="E27" i="5"/>
  <c r="C27" i="5"/>
  <c r="W48" i="11"/>
  <c r="AA39" i="11" l="1"/>
  <c r="AE39" i="11" s="1"/>
  <c r="AA38" i="11"/>
  <c r="AE38" i="11" s="1"/>
  <c r="E40" i="11"/>
  <c r="AC40" i="11"/>
  <c r="Y40" i="11"/>
  <c r="W40" i="11"/>
  <c r="U40" i="11"/>
  <c r="S40" i="11"/>
  <c r="Q40" i="11"/>
  <c r="O40" i="11"/>
  <c r="M40" i="11"/>
  <c r="K40" i="11"/>
  <c r="I40" i="11"/>
  <c r="G40" i="11"/>
  <c r="C40" i="11"/>
  <c r="AE40" i="11" l="1"/>
  <c r="AA40" i="11"/>
  <c r="D82" i="4" l="1"/>
  <c r="H43" i="4"/>
  <c r="H42" i="4"/>
  <c r="D43" i="4"/>
  <c r="D42" i="4"/>
  <c r="E18" i="11"/>
  <c r="C18" i="11"/>
  <c r="G18" i="11"/>
  <c r="I18" i="11"/>
  <c r="K18" i="11"/>
  <c r="M18" i="11"/>
  <c r="O18" i="11"/>
  <c r="Q18" i="11"/>
  <c r="S18" i="11"/>
  <c r="U18" i="11"/>
  <c r="W18" i="11"/>
  <c r="Y18" i="11"/>
  <c r="AA18" i="11"/>
  <c r="AC18" i="11"/>
  <c r="AE17" i="11"/>
  <c r="AE18" i="11" s="1"/>
  <c r="O29" i="11" l="1"/>
  <c r="Y48" i="11" l="1"/>
  <c r="AC25" i="11"/>
  <c r="Y30" i="11"/>
  <c r="J31" i="13"/>
  <c r="J33" i="13" s="1"/>
  <c r="H31" i="13"/>
  <c r="H33" i="13" s="1"/>
  <c r="F31" i="13"/>
  <c r="F33" i="13" s="1"/>
  <c r="J19" i="13"/>
  <c r="H19" i="13"/>
  <c r="F19" i="13"/>
  <c r="J13" i="13"/>
  <c r="H13" i="13"/>
  <c r="F13" i="13"/>
  <c r="AC26" i="11" l="1"/>
  <c r="AC27" i="11" s="1"/>
  <c r="J21" i="13"/>
  <c r="J24" i="13" s="1"/>
  <c r="J26" i="13" s="1"/>
  <c r="H21" i="13"/>
  <c r="H24" i="13" s="1"/>
  <c r="H26" i="13" s="1"/>
  <c r="F21" i="13"/>
  <c r="F24" i="13" s="1"/>
  <c r="F26" i="13" s="1"/>
  <c r="F37" i="13" l="1"/>
  <c r="D11" i="4"/>
  <c r="D30" i="4" s="1"/>
  <c r="J37" i="13"/>
  <c r="H11" i="4"/>
  <c r="H37" i="13"/>
  <c r="H39" i="13" s="1"/>
  <c r="F11" i="4"/>
  <c r="B11" i="4"/>
  <c r="J34" i="13"/>
  <c r="H34" i="13"/>
  <c r="H42" i="13" s="1"/>
  <c r="H44" i="13" s="1"/>
  <c r="F34" i="13"/>
  <c r="F42" i="13" s="1"/>
  <c r="F44" i="13" s="1"/>
  <c r="J39" i="13"/>
  <c r="F39" i="13"/>
  <c r="I30" i="5" l="1"/>
  <c r="J42" i="13"/>
  <c r="J44" i="13" s="1"/>
  <c r="J47" i="13" s="1"/>
  <c r="I15" i="5"/>
  <c r="O25" i="11"/>
  <c r="F47" i="13"/>
  <c r="O43" i="11"/>
  <c r="O47" i="11" l="1"/>
  <c r="K45" i="11"/>
  <c r="K49" i="11" s="1"/>
  <c r="K27" i="11"/>
  <c r="K22" i="11"/>
  <c r="K31" i="11" s="1"/>
  <c r="J35" i="12" l="1"/>
  <c r="J18" i="12"/>
  <c r="H18" i="12"/>
  <c r="M22" i="5" l="1"/>
  <c r="I33" i="5" l="1"/>
  <c r="K31" i="5"/>
  <c r="K34" i="5" s="1"/>
  <c r="H87" i="12"/>
  <c r="Y43" i="11"/>
  <c r="Y44" i="11"/>
  <c r="AA44" i="11" s="1"/>
  <c r="Y34" i="11" l="1"/>
  <c r="AA34" i="11" l="1"/>
  <c r="AE34" i="11" s="1"/>
  <c r="I18" i="5"/>
  <c r="M18" i="5" s="1"/>
  <c r="K16" i="5"/>
  <c r="G16" i="5"/>
  <c r="E16" i="5"/>
  <c r="C16" i="5"/>
  <c r="M15" i="5"/>
  <c r="M16" i="5" s="1"/>
  <c r="M12" i="5"/>
  <c r="Y21" i="11"/>
  <c r="W22" i="11"/>
  <c r="U22" i="11"/>
  <c r="S22" i="11"/>
  <c r="Q22" i="11"/>
  <c r="O22" i="11"/>
  <c r="M22" i="11"/>
  <c r="I22" i="11"/>
  <c r="G22" i="11"/>
  <c r="E22" i="11"/>
  <c r="C22" i="11"/>
  <c r="F63" i="12"/>
  <c r="F35" i="12"/>
  <c r="D35" i="12"/>
  <c r="J89" i="12"/>
  <c r="Y22" i="11" l="1"/>
  <c r="AA21" i="11"/>
  <c r="AC21" i="11" s="1"/>
  <c r="I16" i="5"/>
  <c r="F89" i="12"/>
  <c r="AC22" i="11" l="1"/>
  <c r="AC31" i="11" s="1"/>
  <c r="AA22" i="11"/>
  <c r="AE21" i="11" l="1"/>
  <c r="AE22" i="11" s="1"/>
  <c r="Y29" i="11"/>
  <c r="AA29" i="11" s="1"/>
  <c r="AE29" i="11" s="1"/>
  <c r="Y26" i="11"/>
  <c r="AA26" i="11" s="1"/>
  <c r="Y25" i="11"/>
  <c r="O27" i="11"/>
  <c r="O31" i="11" s="1"/>
  <c r="C27" i="11"/>
  <c r="C31" i="11" s="1"/>
  <c r="E27" i="11"/>
  <c r="E31" i="11" s="1"/>
  <c r="G27" i="11"/>
  <c r="G31" i="11" s="1"/>
  <c r="I27" i="11"/>
  <c r="I31" i="11" s="1"/>
  <c r="M27" i="11"/>
  <c r="M31" i="11" s="1"/>
  <c r="Q27" i="11"/>
  <c r="Q31" i="11" s="1"/>
  <c r="S27" i="11"/>
  <c r="S31" i="11" s="1"/>
  <c r="U27" i="11"/>
  <c r="U31" i="11" s="1"/>
  <c r="W27" i="11"/>
  <c r="W31" i="11" s="1"/>
  <c r="F18" i="12"/>
  <c r="F37" i="12" s="1"/>
  <c r="D18" i="12"/>
  <c r="AA30" i="11" l="1"/>
  <c r="AE30" i="11" s="1"/>
  <c r="Y27" i="11"/>
  <c r="Y31" i="11" s="1"/>
  <c r="AE26" i="11"/>
  <c r="AA25" i="11"/>
  <c r="AE25" i="11" s="1"/>
  <c r="AE27" i="11" l="1"/>
  <c r="AE31" i="11" s="1"/>
  <c r="AA27" i="11"/>
  <c r="AA31" i="11" s="1"/>
  <c r="Y47" i="11" l="1"/>
  <c r="I45" i="11"/>
  <c r="I49" i="11" s="1"/>
  <c r="G45" i="11"/>
  <c r="G49" i="11" s="1"/>
  <c r="E45" i="11"/>
  <c r="E49" i="11" s="1"/>
  <c r="C45" i="11"/>
  <c r="C49" i="11" s="1"/>
  <c r="AA47" i="11" l="1"/>
  <c r="AA48" i="11"/>
  <c r="AE48" i="11" s="1"/>
  <c r="AE47" i="11" l="1"/>
  <c r="G19" i="5"/>
  <c r="E19" i="5"/>
  <c r="C19" i="5"/>
  <c r="K19" i="5"/>
  <c r="F88" i="4" l="1"/>
  <c r="B88" i="4"/>
  <c r="J91" i="12" l="1"/>
  <c r="J71" i="12"/>
  <c r="J63" i="12"/>
  <c r="F91" i="12"/>
  <c r="F71" i="12"/>
  <c r="H71" i="12"/>
  <c r="D71" i="12"/>
  <c r="H63" i="12"/>
  <c r="D63" i="12"/>
  <c r="A41" i="12"/>
  <c r="H35" i="12"/>
  <c r="H73" i="12" l="1"/>
  <c r="J37" i="12"/>
  <c r="J73" i="12"/>
  <c r="J93" i="12" s="1"/>
  <c r="F73" i="12"/>
  <c r="F93" i="12" s="1"/>
  <c r="D73" i="12"/>
  <c r="H37" i="12"/>
  <c r="D37" i="12"/>
  <c r="H82" i="4" l="1"/>
  <c r="G31" i="5"/>
  <c r="G34" i="5" s="1"/>
  <c r="E31" i="5"/>
  <c r="E34" i="5" s="1"/>
  <c r="C31" i="5"/>
  <c r="C34" i="5" s="1"/>
  <c r="J31" i="9"/>
  <c r="J33" i="9" s="1"/>
  <c r="J19" i="9"/>
  <c r="J13" i="9"/>
  <c r="F31" i="9"/>
  <c r="F33" i="9" s="1"/>
  <c r="F19" i="9"/>
  <c r="F13" i="9"/>
  <c r="F21" i="9" s="1"/>
  <c r="F24" i="9" s="1"/>
  <c r="F26" i="9" s="1"/>
  <c r="J21" i="9" l="1"/>
  <c r="J24" i="9" s="1"/>
  <c r="J26" i="9" s="1"/>
  <c r="D41" i="4"/>
  <c r="D44" i="4" s="1"/>
  <c r="M19" i="5"/>
  <c r="I19" i="5"/>
  <c r="F37" i="9"/>
  <c r="F34" i="9"/>
  <c r="F42" i="9" s="1"/>
  <c r="F44" i="9" s="1"/>
  <c r="J34" i="9" l="1"/>
  <c r="J42" i="9" s="1"/>
  <c r="J44" i="9" s="1"/>
  <c r="J37" i="9"/>
  <c r="F39" i="9"/>
  <c r="F47" i="9"/>
  <c r="H30" i="4"/>
  <c r="H41" i="4" s="1"/>
  <c r="D84" i="4"/>
  <c r="D87" i="4" s="1"/>
  <c r="D89" i="4" s="1"/>
  <c r="J47" i="9" l="1"/>
  <c r="J39" i="9"/>
  <c r="H44" i="4"/>
  <c r="H31" i="9"/>
  <c r="H33" i="9" s="1"/>
  <c r="D31" i="9"/>
  <c r="D33" i="9" s="1"/>
  <c r="H19" i="9"/>
  <c r="D19" i="9"/>
  <c r="H84" i="4" l="1"/>
  <c r="H87" i="4" s="1"/>
  <c r="H89" i="4" s="1"/>
  <c r="U45" i="11"/>
  <c r="U49" i="11" s="1"/>
  <c r="M45" i="11"/>
  <c r="M49" i="11" s="1"/>
  <c r="D85" i="12" s="1"/>
  <c r="W45" i="11"/>
  <c r="W49" i="11" s="1"/>
  <c r="Q45" i="11"/>
  <c r="Q49" i="11" s="1"/>
  <c r="S45" i="11" l="1"/>
  <c r="S49" i="11" s="1"/>
  <c r="Y45" i="11" l="1"/>
  <c r="Y49" i="11" l="1"/>
  <c r="D87" i="12" s="1"/>
  <c r="F82" i="4"/>
  <c r="B82" i="4"/>
  <c r="H13" i="9"/>
  <c r="H21" i="9" s="1"/>
  <c r="H24" i="9" s="1"/>
  <c r="H26" i="9" s="1"/>
  <c r="D13" i="9"/>
  <c r="H37" i="9" l="1"/>
  <c r="D21" i="9"/>
  <c r="D24" i="9" s="1"/>
  <c r="D26" i="9" s="1"/>
  <c r="H34" i="9"/>
  <c r="H42" i="9" s="1"/>
  <c r="B30" i="4" l="1"/>
  <c r="B41" i="4" s="1"/>
  <c r="F30" i="4"/>
  <c r="F41" i="4" s="1"/>
  <c r="H39" i="9"/>
  <c r="D34" i="9"/>
  <c r="H44" i="9"/>
  <c r="F44" i="4" l="1"/>
  <c r="F84" i="4" s="1"/>
  <c r="F87" i="4" s="1"/>
  <c r="F89" i="4" s="1"/>
  <c r="B44" i="4"/>
  <c r="B84" i="4" s="1"/>
  <c r="B87" i="4" s="1"/>
  <c r="AA43" i="11"/>
  <c r="AE43" i="11" s="1"/>
  <c r="I31" i="5"/>
  <c r="I34" i="5" s="1"/>
  <c r="M30" i="5"/>
  <c r="M31" i="5" s="1"/>
  <c r="B89" i="4" l="1"/>
  <c r="O45" i="11"/>
  <c r="O49" i="11" s="1"/>
  <c r="D39" i="9"/>
  <c r="D86" i="12" l="1"/>
  <c r="D89" i="12" s="1"/>
  <c r="AA45" i="11"/>
  <c r="AA49" i="11" s="1"/>
  <c r="M33" i="5" l="1"/>
  <c r="M34" i="5" s="1"/>
  <c r="H86" i="12" l="1"/>
  <c r="H89" i="12" s="1"/>
  <c r="H91" i="12" s="1"/>
  <c r="H93" i="12" s="1"/>
  <c r="D44" i="9" l="1"/>
  <c r="AC45" i="11"/>
  <c r="AC44" i="11" s="1"/>
  <c r="AE44" i="11" s="1"/>
  <c r="AE45" i="11" s="1"/>
  <c r="AE49" i="11" s="1"/>
  <c r="AC49" i="11" l="1"/>
  <c r="D90" i="12" s="1"/>
  <c r="D91" i="12" s="1"/>
  <c r="D93" i="12" s="1"/>
  <c r="D96" i="12" s="1"/>
</calcChain>
</file>

<file path=xl/sharedStrings.xml><?xml version="1.0" encoding="utf-8"?>
<sst xmlns="http://schemas.openxmlformats.org/spreadsheetml/2006/main" count="434" uniqueCount="263">
  <si>
    <t>Other current assets</t>
  </si>
  <si>
    <t>31 December</t>
  </si>
  <si>
    <t>Consolidated</t>
  </si>
  <si>
    <t xml:space="preserve"> </t>
  </si>
  <si>
    <t>Total</t>
  </si>
  <si>
    <t>share capital</t>
  </si>
  <si>
    <t>reserve</t>
  </si>
  <si>
    <t>Other current liabilities</t>
  </si>
  <si>
    <t>Retained earnings</t>
  </si>
  <si>
    <t>Unappropriated</t>
  </si>
  <si>
    <t>Issued and</t>
  </si>
  <si>
    <t>capital</t>
  </si>
  <si>
    <t>share</t>
  </si>
  <si>
    <t>Cash flows from investing activities</t>
  </si>
  <si>
    <t>Cash flows from financing activities</t>
  </si>
  <si>
    <t>Separate</t>
  </si>
  <si>
    <t>financial statements</t>
  </si>
  <si>
    <t>Assets</t>
  </si>
  <si>
    <t>Current assets</t>
  </si>
  <si>
    <t>Current liabilities</t>
  </si>
  <si>
    <t>Non-current assets</t>
  </si>
  <si>
    <t>Total assets</t>
  </si>
  <si>
    <t>Total liabilities</t>
  </si>
  <si>
    <t>Consolidated financial statements</t>
  </si>
  <si>
    <t>Separate financial statements</t>
  </si>
  <si>
    <t>Note</t>
  </si>
  <si>
    <t>Investments in subsidiaries</t>
  </si>
  <si>
    <t>Other non-current assets</t>
  </si>
  <si>
    <t>Total equity</t>
  </si>
  <si>
    <t>attributable to</t>
  </si>
  <si>
    <t>Share</t>
  </si>
  <si>
    <t>premium</t>
  </si>
  <si>
    <t>Interest received</t>
  </si>
  <si>
    <t>Cash flows from operating activities</t>
  </si>
  <si>
    <t>Changes in operating assets and liabilities</t>
  </si>
  <si>
    <t>Inventories</t>
  </si>
  <si>
    <t>equity</t>
  </si>
  <si>
    <t>Finance costs</t>
  </si>
  <si>
    <t>interests</t>
  </si>
  <si>
    <t>Legal</t>
  </si>
  <si>
    <t>Interest paid</t>
  </si>
  <si>
    <t xml:space="preserve">   Non-controlling interests</t>
  </si>
  <si>
    <t>Non-</t>
  </si>
  <si>
    <t>controlling</t>
  </si>
  <si>
    <t>Total other</t>
  </si>
  <si>
    <t>of equity</t>
  </si>
  <si>
    <t>owners</t>
  </si>
  <si>
    <t>Statement of financial position</t>
  </si>
  <si>
    <t xml:space="preserve">Cash and cash equivalents </t>
  </si>
  <si>
    <t xml:space="preserve">Total current assets </t>
  </si>
  <si>
    <t>Investment properties</t>
  </si>
  <si>
    <t xml:space="preserve">Property, plant and equipment  </t>
  </si>
  <si>
    <t xml:space="preserve">Land possessory rights </t>
  </si>
  <si>
    <t>Withholding tax deducted at source</t>
  </si>
  <si>
    <t xml:space="preserve">Total non-current assets </t>
  </si>
  <si>
    <t xml:space="preserve">Total current liabilities </t>
  </si>
  <si>
    <t xml:space="preserve">Non-current liabilities </t>
  </si>
  <si>
    <t>Deferred tax liabilities</t>
  </si>
  <si>
    <t xml:space="preserve">Total non-current liabilities </t>
  </si>
  <si>
    <t xml:space="preserve">Share capital: </t>
  </si>
  <si>
    <t xml:space="preserve">  Appropriated</t>
  </si>
  <si>
    <t>Other income</t>
  </si>
  <si>
    <t>Total expenses</t>
  </si>
  <si>
    <t>Expenses</t>
  </si>
  <si>
    <t xml:space="preserve">Other comprehensive income </t>
  </si>
  <si>
    <t>Share of other</t>
  </si>
  <si>
    <t>comprehensive</t>
  </si>
  <si>
    <t>Transfer to retained earnings</t>
  </si>
  <si>
    <t>Other components</t>
  </si>
  <si>
    <t>Accrued expenses</t>
  </si>
  <si>
    <t>Non-controlling interests</t>
  </si>
  <si>
    <t xml:space="preserve">    from financial institutions </t>
  </si>
  <si>
    <t>Advance payment for land possessory rights</t>
  </si>
  <si>
    <t xml:space="preserve">   from financial institutions</t>
  </si>
  <si>
    <t>Changes in</t>
  </si>
  <si>
    <t>ownership</t>
  </si>
  <si>
    <t>interest in</t>
  </si>
  <si>
    <t>subsidiary</t>
  </si>
  <si>
    <t xml:space="preserve">  Non-controlling interests</t>
  </si>
  <si>
    <t xml:space="preserve">Investments in associates </t>
  </si>
  <si>
    <t xml:space="preserve">Three-month period ended </t>
  </si>
  <si>
    <t>(in thousand Baht)</t>
  </si>
  <si>
    <r>
      <t xml:space="preserve">Administrative expenses </t>
    </r>
    <r>
      <rPr>
        <b/>
        <sz val="14"/>
        <color indexed="12"/>
        <rFont val="Times New Roman"/>
        <family val="1"/>
      </rPr>
      <t xml:space="preserve"> </t>
    </r>
  </si>
  <si>
    <t>Statement of changes in equity (Unaudited)</t>
  </si>
  <si>
    <t>Statement of cash flows (Unaudited)</t>
  </si>
  <si>
    <t>Net increase (decrease) in cash and cash equivalents</t>
  </si>
  <si>
    <t>Tax expense</t>
  </si>
  <si>
    <t xml:space="preserve">Acquisition of property, plant and equipment  </t>
  </si>
  <si>
    <t xml:space="preserve">Proceeds from sale of property, plant and equipment </t>
  </si>
  <si>
    <t>Net increase (decrease) in cash and cash equivalents,</t>
  </si>
  <si>
    <t xml:space="preserve">   before effect of exchange rates</t>
  </si>
  <si>
    <t xml:space="preserve">Effect of exchange rate changes on cash and </t>
  </si>
  <si>
    <t xml:space="preserve">   cash  equivalents</t>
  </si>
  <si>
    <t>Distribution costs</t>
  </si>
  <si>
    <t>Non-current provisions for employee benefits</t>
  </si>
  <si>
    <t xml:space="preserve">Bank overdrafts and short-term borrowings </t>
  </si>
  <si>
    <t xml:space="preserve">  Share premium on ordinary shares</t>
  </si>
  <si>
    <t>Revenues from sales of goods and rendering of services</t>
  </si>
  <si>
    <t>Statement of comprehensive income (Unaudited)</t>
  </si>
  <si>
    <t>Provisions for employee benefits</t>
  </si>
  <si>
    <t>Share of loss of associates, net of tax</t>
  </si>
  <si>
    <t>Current portion of long-term borrowings</t>
  </si>
  <si>
    <t xml:space="preserve">Repayment of long-term borrowings </t>
  </si>
  <si>
    <t>Amortisation of rubber plantation development costs</t>
  </si>
  <si>
    <t xml:space="preserve">  Authorised share capital</t>
  </si>
  <si>
    <t>Depreciation and amortisation</t>
  </si>
  <si>
    <t>Taxes paid</t>
  </si>
  <si>
    <t>Restricted deposit at financial institution</t>
  </si>
  <si>
    <t>Liabilities and equity</t>
  </si>
  <si>
    <t>Equity</t>
  </si>
  <si>
    <t xml:space="preserve">  Issued and paid-up share capital</t>
  </si>
  <si>
    <t xml:space="preserve">    Legal reserve</t>
  </si>
  <si>
    <t>Other components of equity</t>
  </si>
  <si>
    <t>Total liabilities and equity</t>
  </si>
  <si>
    <t xml:space="preserve">  Owners of the parent</t>
  </si>
  <si>
    <t xml:space="preserve">   Owners of  the parent</t>
  </si>
  <si>
    <t xml:space="preserve">Unappropriated </t>
  </si>
  <si>
    <t>(Deficit)</t>
  </si>
  <si>
    <t>of the parent</t>
  </si>
  <si>
    <t>paid-up</t>
  </si>
  <si>
    <t>Loss on written-off of property, plant and equipment</t>
  </si>
  <si>
    <t>Net cash generated from operating activities</t>
  </si>
  <si>
    <t xml:space="preserve">Net cash from operating activities </t>
  </si>
  <si>
    <t>Items that will be reclassified subsequently to profit or loss</t>
  </si>
  <si>
    <t>Retained earnings (Deficit)</t>
  </si>
  <si>
    <t>Thai Rubber Latex Group Public Company Limited and its Subsidiaries</t>
  </si>
  <si>
    <t>Trade and other current receivables</t>
  </si>
  <si>
    <t>Current portion of lease liabilities</t>
  </si>
  <si>
    <t xml:space="preserve">   net of tax</t>
  </si>
  <si>
    <t xml:space="preserve">Share of loss of associates </t>
  </si>
  <si>
    <t>Amortisation of land possesory rights</t>
  </si>
  <si>
    <t>Costs of sales of goods and rendering of services</t>
  </si>
  <si>
    <t>Trade and other current payables</t>
  </si>
  <si>
    <t>Repayment of short-term borrowings from related party</t>
  </si>
  <si>
    <t>Supplemental disclosures of cash flow information</t>
  </si>
  <si>
    <t>Total items that will be reclassified subsequently to profit or loss</t>
  </si>
  <si>
    <t xml:space="preserve">Thai Rubber Latex Group Public Company Limited and its Subsidiaries </t>
  </si>
  <si>
    <t>Non-current investments in financial assets</t>
  </si>
  <si>
    <t>Intangible assets other than goodwill</t>
  </si>
  <si>
    <t xml:space="preserve">Surplus on share-based payment </t>
  </si>
  <si>
    <t>Share premium</t>
  </si>
  <si>
    <t xml:space="preserve">Equity attributable to owners </t>
  </si>
  <si>
    <t xml:space="preserve">  of the parent</t>
  </si>
  <si>
    <t>2021</t>
  </si>
  <si>
    <t>Lease liabilities</t>
  </si>
  <si>
    <t xml:space="preserve">Total comprehensive income for the period </t>
  </si>
  <si>
    <t>Other comprehensive income for the period,</t>
  </si>
  <si>
    <t>Profit for the period</t>
  </si>
  <si>
    <t>Profit before income tax expense</t>
  </si>
  <si>
    <t>Advance</t>
  </si>
  <si>
    <t xml:space="preserve"> received </t>
  </si>
  <si>
    <t>from share</t>
  </si>
  <si>
    <t xml:space="preserve"> subscription</t>
  </si>
  <si>
    <t xml:space="preserve">  Changes in ownership interests in subsidiaries</t>
  </si>
  <si>
    <t xml:space="preserve">  Total changes in ownership interests in subsidiaries</t>
  </si>
  <si>
    <t xml:space="preserve">    Disposals of non-controlling interests without a change in control</t>
  </si>
  <si>
    <t>Transfer to legal reserve</t>
  </si>
  <si>
    <t>Profit attributable to:</t>
  </si>
  <si>
    <t>Payment of lease liabilities</t>
  </si>
  <si>
    <t>Other non-current liabilities</t>
  </si>
  <si>
    <t>Proceeds from disposal of investment in subsidiary</t>
  </si>
  <si>
    <t>Net cash used in financing activities</t>
  </si>
  <si>
    <t>Adjustments to reconcile profit to cash receipts (payments)</t>
  </si>
  <si>
    <t>Decrease in bank overdrafts and short-term borrowings</t>
  </si>
  <si>
    <t>Profit from operating activities</t>
  </si>
  <si>
    <t>Total comprehensive income for the period</t>
  </si>
  <si>
    <t>Total comprehensive income attributable to:</t>
  </si>
  <si>
    <t>Comprehensive income for the period</t>
  </si>
  <si>
    <t>(Unaudited)</t>
  </si>
  <si>
    <t>2022</t>
  </si>
  <si>
    <t>Deferred tax assets</t>
  </si>
  <si>
    <t>Dividend payable</t>
  </si>
  <si>
    <t>Income tax payable</t>
  </si>
  <si>
    <t>Surplus on changes in non-controlling interest</t>
  </si>
  <si>
    <t>Trade accounts receivable</t>
  </si>
  <si>
    <t>Other current receivables</t>
  </si>
  <si>
    <t>Other current financial assets</t>
  </si>
  <si>
    <t>Other current financial liabilities</t>
  </si>
  <si>
    <t>Trade accounts payable</t>
  </si>
  <si>
    <t>Other current payables</t>
  </si>
  <si>
    <t xml:space="preserve">Surplus on </t>
  </si>
  <si>
    <t>share-based</t>
  </si>
  <si>
    <t xml:space="preserve"> payment </t>
  </si>
  <si>
    <t>Translation</t>
  </si>
  <si>
    <t xml:space="preserve">associates using </t>
  </si>
  <si>
    <t xml:space="preserve">equity method </t>
  </si>
  <si>
    <t>Revaluation</t>
  </si>
  <si>
    <t>reserves</t>
  </si>
  <si>
    <t>components of</t>
  </si>
  <si>
    <t>Surplus on</t>
  </si>
  <si>
    <t>changes in</t>
  </si>
  <si>
    <t>non-controlling</t>
  </si>
  <si>
    <t>interest</t>
  </si>
  <si>
    <t xml:space="preserve">  Unappropriated </t>
  </si>
  <si>
    <t>Income</t>
  </si>
  <si>
    <t>Total income</t>
  </si>
  <si>
    <t>Exchange differences on translating financial statements</t>
  </si>
  <si>
    <t xml:space="preserve">income of </t>
  </si>
  <si>
    <t xml:space="preserve">    Profit </t>
  </si>
  <si>
    <t xml:space="preserve">    Profit</t>
  </si>
  <si>
    <t>Balance at 1 January 2021</t>
  </si>
  <si>
    <t>Balance at 1 January 2022</t>
  </si>
  <si>
    <t>Acquisition of other intangible assets</t>
  </si>
  <si>
    <t>Cash and cash equivalents at 1 January</t>
  </si>
  <si>
    <t xml:space="preserve">    Other comprehensive income</t>
  </si>
  <si>
    <t>Reversal of inventories devaluation</t>
  </si>
  <si>
    <t>Basic Earnings per share</t>
  </si>
  <si>
    <r>
      <t xml:space="preserve">Basic Earnings per share </t>
    </r>
    <r>
      <rPr>
        <i/>
        <sz val="14"/>
        <rFont val="Times New Roman"/>
        <family val="1"/>
      </rPr>
      <t xml:space="preserve">(in Baht)  </t>
    </r>
  </si>
  <si>
    <t>(Reversal of) bad and doubtful debts expenses</t>
  </si>
  <si>
    <t>Provision for employee benefits</t>
  </si>
  <si>
    <t>Dividends paid to non-controlling interests</t>
  </si>
  <si>
    <t>Increase in rubber plantation development costs</t>
  </si>
  <si>
    <t>Rubber plantation development costs</t>
  </si>
  <si>
    <t>30 June</t>
  </si>
  <si>
    <t xml:space="preserve">Six-month period ended </t>
  </si>
  <si>
    <t>Six-month period ended 30 June 2021</t>
  </si>
  <si>
    <t>Balance at 30 June 2021</t>
  </si>
  <si>
    <t>Six-month period ended 30 June 2022</t>
  </si>
  <si>
    <t>Balance at 30 June 2022</t>
  </si>
  <si>
    <t>Transactions with owners, recorded directly in equity</t>
  </si>
  <si>
    <t xml:space="preserve">    Dividends paid in subsidiary</t>
  </si>
  <si>
    <t>Taxes received</t>
  </si>
  <si>
    <t>Acquisition of advance for machinery purchase</t>
  </si>
  <si>
    <t>Proceeds from sale of investment properties</t>
  </si>
  <si>
    <t>Dividends received</t>
  </si>
  <si>
    <t>Cash and cash equivalents at 30 June</t>
  </si>
  <si>
    <t>2, 3</t>
  </si>
  <si>
    <t>Transactions  with owners, recorded directly in equity</t>
  </si>
  <si>
    <t xml:space="preserve">    Dividends</t>
  </si>
  <si>
    <t>Dividends paid</t>
  </si>
  <si>
    <t xml:space="preserve">      previously purchased</t>
  </si>
  <si>
    <t xml:space="preserve">   Purchase of property, plant and equipment paid by cash</t>
  </si>
  <si>
    <t xml:space="preserve">      information as follow</t>
  </si>
  <si>
    <t>Short-term loans to other party</t>
  </si>
  <si>
    <t>Gain on disposal of investment properties</t>
  </si>
  <si>
    <r>
      <t xml:space="preserve"> </t>
    </r>
    <r>
      <rPr>
        <i/>
        <sz val="12"/>
        <rFont val="Times New Roman"/>
        <family val="1"/>
      </rPr>
      <t xml:space="preserve">  Add:</t>
    </r>
    <r>
      <rPr>
        <sz val="12"/>
        <rFont val="Times New Roman"/>
        <family val="1"/>
      </rPr>
      <t xml:space="preserve"> settlement of payable for property, plant and equipment </t>
    </r>
  </si>
  <si>
    <r>
      <t xml:space="preserve">   </t>
    </r>
    <r>
      <rPr>
        <i/>
        <sz val="12"/>
        <rFont val="Times New Roman"/>
        <family val="1"/>
      </rPr>
      <t>Less:</t>
    </r>
    <r>
      <rPr>
        <sz val="12"/>
        <rFont val="Times New Roman"/>
        <family val="1"/>
      </rPr>
      <t xml:space="preserve"> payable on purchase of property, plant and equipment </t>
    </r>
  </si>
  <si>
    <r>
      <t xml:space="preserve">   </t>
    </r>
    <r>
      <rPr>
        <i/>
        <sz val="12"/>
        <rFont val="Times New Roman"/>
        <family val="1"/>
      </rPr>
      <t>Less:</t>
    </r>
    <r>
      <rPr>
        <sz val="12"/>
        <rFont val="Times New Roman"/>
        <family val="1"/>
      </rPr>
      <t xml:space="preserve"> increase in assets acquired under lease liabilities</t>
    </r>
  </si>
  <si>
    <t>Loss on written-off of rubber plantation development costs</t>
  </si>
  <si>
    <t>Acquisition of associate</t>
  </si>
  <si>
    <t>Acquisition of other equity securities</t>
  </si>
  <si>
    <t xml:space="preserve">Proceeds from long-term borrowings </t>
  </si>
  <si>
    <t>Unrealised loss (gain) on foreign exchange</t>
  </si>
  <si>
    <r>
      <t xml:space="preserve">   </t>
    </r>
    <r>
      <rPr>
        <i/>
        <sz val="12"/>
        <rFont val="Times New Roman"/>
        <family val="1"/>
      </rPr>
      <t xml:space="preserve">Less: </t>
    </r>
    <r>
      <rPr>
        <sz val="12"/>
        <rFont val="Times New Roman"/>
        <family val="1"/>
      </rPr>
      <t>acquisition of advance for property, plant and equipment purchase</t>
    </r>
  </si>
  <si>
    <t>Long-term loan to subsidiary</t>
  </si>
  <si>
    <t>Long-term borrowings from financial institutions</t>
  </si>
  <si>
    <t>Impairment loss recognised in profit or loss</t>
  </si>
  <si>
    <t>Loss (gain) on disposal of property, plant and equipment</t>
  </si>
  <si>
    <t>Acquisition of subsidiaries</t>
  </si>
  <si>
    <r>
      <t xml:space="preserve">  </t>
    </r>
    <r>
      <rPr>
        <i/>
        <sz val="12"/>
        <rFont val="Times New Roman"/>
        <family val="1"/>
      </rPr>
      <t xml:space="preserve"> Less: </t>
    </r>
    <r>
      <rPr>
        <sz val="12"/>
        <rFont val="Times New Roman"/>
        <family val="1"/>
      </rPr>
      <t>finance costs capitalised as qualified assets</t>
    </r>
  </si>
  <si>
    <t xml:space="preserve">Share of profit (loss) of associates </t>
  </si>
  <si>
    <t>Short-term borrowings from subsidiary</t>
  </si>
  <si>
    <t xml:space="preserve">   Total purchase of property, plant and equipment during the period</t>
  </si>
  <si>
    <t xml:space="preserve">   Purchase of property, plant and equipment during the period</t>
  </si>
  <si>
    <t>Net cash from (used in) investing activities</t>
  </si>
  <si>
    <t xml:space="preserve">    Distributions to owners</t>
  </si>
  <si>
    <t xml:space="preserve">    Total distributions to owners </t>
  </si>
  <si>
    <t xml:space="preserve">    Total distributions to owners</t>
  </si>
  <si>
    <t xml:space="preserve"> Total comprehensive income (expense) for the period</t>
  </si>
  <si>
    <t>Total comprehensive income (expense) for the period</t>
  </si>
  <si>
    <t xml:space="preserve">    Profit or loss</t>
  </si>
  <si>
    <t xml:space="preserve">    Profit  or loss</t>
  </si>
  <si>
    <t>Increase in restricted deposit at financial institution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</si>
</sst>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;\(#,##0\)"/>
    <numFmt numFmtId="166" formatCode="_(* #,##0_);_(* \(#,##0\);_(* &quot;-&quot;??_);_(@_)"/>
    <numFmt numFmtId="167" formatCode="_-* #,##0;[Red]\(#,##0\);_-* &quot;-&quot;_-;_-@_-"/>
    <numFmt numFmtId="168" formatCode="0.00_)"/>
    <numFmt numFmtId="169" formatCode="_(* #,##0.00_);_(* \(#,##0.00\);_(* &quot;-&quot;_);_(@_)"/>
    <numFmt numFmtId="170" formatCode="_(* #,##0.000_);_(* \(#,##0.000\);_(* &quot;-&quot;_);_(@_)"/>
  </numFmts>
  <fonts count="21" x14ac:knownFonts="1">
    <font>
      <sz val="11"/>
      <name val="Times New Roman"/>
      <family val="1"/>
    </font>
    <font>
      <sz val="14"/>
      <name val="Cordia New"/>
      <family val="2"/>
    </font>
    <font>
      <sz val="8"/>
      <name val="Times New Roman"/>
      <family val="1"/>
    </font>
    <font>
      <b/>
      <i/>
      <sz val="16"/>
      <name val="Helv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12"/>
      <name val="Times New Roman"/>
      <family val="1"/>
    </font>
    <font>
      <sz val="15"/>
      <name val="Angsana New"/>
      <family val="1"/>
    </font>
    <font>
      <sz val="14"/>
      <name val="Angsana New"/>
      <family val="1"/>
    </font>
    <font>
      <sz val="12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i/>
      <sz val="14"/>
      <name val="Times New Roman"/>
      <family val="1"/>
    </font>
    <font>
      <b/>
      <sz val="14"/>
      <color indexed="12"/>
      <name val="Times New Roman"/>
      <family val="1"/>
    </font>
    <font>
      <b/>
      <i/>
      <sz val="12"/>
      <name val="Times New Roman"/>
      <family val="1"/>
    </font>
    <font>
      <sz val="12"/>
      <color theme="1"/>
      <name val="Times New Roman"/>
      <family val="1"/>
    </font>
    <font>
      <b/>
      <sz val="15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168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11" fillId="0" borderId="0"/>
    <xf numFmtId="0" fontId="11" fillId="0" borderId="0"/>
  </cellStyleXfs>
  <cellXfs count="343">
    <xf numFmtId="0" fontId="0" fillId="0" borderId="0" xfId="0"/>
    <xf numFmtId="165" fontId="5" fillId="0" borderId="0" xfId="0" applyNumberFormat="1" applyFont="1" applyFill="1" applyAlignment="1">
      <alignment horizontal="left" vertical="center"/>
    </xf>
    <xf numFmtId="165" fontId="5" fillId="0" borderId="0" xfId="0" applyNumberFormat="1" applyFont="1" applyFill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41" fontId="5" fillId="0" borderId="0" xfId="1" applyNumberFormat="1" applyFont="1" applyFill="1" applyBorder="1" applyAlignment="1">
      <alignment horizontal="right" vertical="center"/>
    </xf>
    <xf numFmtId="41" fontId="5" fillId="0" borderId="1" xfId="1" applyNumberFormat="1" applyFont="1" applyFill="1" applyBorder="1" applyAlignment="1">
      <alignment horizontal="right" vertical="center"/>
    </xf>
    <xf numFmtId="41" fontId="5" fillId="0" borderId="0" xfId="0" applyNumberFormat="1" applyFont="1" applyFill="1" applyAlignment="1">
      <alignment horizontal="right" vertical="center"/>
    </xf>
    <xf numFmtId="165" fontId="7" fillId="0" borderId="0" xfId="0" applyNumberFormat="1" applyFont="1" applyFill="1" applyAlignment="1">
      <alignment horizontal="left" vertical="center"/>
    </xf>
    <xf numFmtId="41" fontId="0" fillId="0" borderId="0" xfId="0" quotePrefix="1" applyNumberFormat="1" applyFont="1" applyFill="1" applyAlignment="1">
      <alignment horizontal="center" vertical="center"/>
    </xf>
    <xf numFmtId="41" fontId="0" fillId="0" borderId="0" xfId="0" applyNumberFormat="1" applyFont="1" applyFill="1" applyBorder="1" applyAlignment="1">
      <alignment horizontal="right" vertical="center"/>
    </xf>
    <xf numFmtId="41" fontId="0" fillId="0" borderId="0" xfId="1" applyNumberFormat="1" applyFont="1" applyFill="1" applyBorder="1" applyAlignment="1">
      <alignment horizontal="right" vertical="center"/>
    </xf>
    <xf numFmtId="41" fontId="0" fillId="0" borderId="0" xfId="0" applyNumberFormat="1" applyFont="1" applyFill="1" applyAlignment="1">
      <alignment vertical="center"/>
    </xf>
    <xf numFmtId="166" fontId="0" fillId="0" borderId="0" xfId="0" applyNumberFormat="1" applyFont="1" applyFill="1" applyAlignment="1">
      <alignment vertical="center"/>
    </xf>
    <xf numFmtId="166" fontId="0" fillId="0" borderId="0" xfId="1" applyNumberFormat="1" applyFont="1" applyFill="1" applyAlignment="1">
      <alignment vertical="center"/>
    </xf>
    <xf numFmtId="0" fontId="0" fillId="0" borderId="0" xfId="0" applyNumberFormat="1" applyFont="1" applyFill="1" applyAlignment="1">
      <alignment horizontal="left" vertical="center"/>
    </xf>
    <xf numFmtId="41" fontId="0" fillId="0" borderId="0" xfId="0" applyNumberFormat="1" applyFont="1" applyFill="1" applyAlignment="1">
      <alignment horizontal="center" vertical="center"/>
    </xf>
    <xf numFmtId="165" fontId="8" fillId="0" borderId="0" xfId="0" applyNumberFormat="1" applyFont="1" applyFill="1" applyAlignment="1">
      <alignment horizontal="center" vertical="center"/>
    </xf>
    <xf numFmtId="41" fontId="5" fillId="0" borderId="2" xfId="1" applyNumberFormat="1" applyFont="1" applyFill="1" applyBorder="1" applyAlignment="1">
      <alignment horizontal="right" vertical="center"/>
    </xf>
    <xf numFmtId="165" fontId="0" fillId="0" borderId="0" xfId="0" applyNumberFormat="1" applyFont="1" applyFill="1" applyAlignment="1">
      <alignment horizontal="left" vertical="center"/>
    </xf>
    <xf numFmtId="165" fontId="0" fillId="0" borderId="0" xfId="0" applyNumberFormat="1" applyFont="1" applyFill="1" applyAlignment="1">
      <alignment vertical="center"/>
    </xf>
    <xf numFmtId="41" fontId="0" fillId="0" borderId="0" xfId="1" applyNumberFormat="1" applyFont="1" applyFill="1" applyAlignment="1">
      <alignment horizontal="center" vertical="center"/>
    </xf>
    <xf numFmtId="41" fontId="0" fillId="0" borderId="0" xfId="1" applyNumberFormat="1" applyFont="1" applyFill="1" applyAlignment="1">
      <alignment horizontal="right" vertical="center"/>
    </xf>
    <xf numFmtId="41" fontId="0" fillId="0" borderId="0" xfId="0" applyNumberFormat="1" applyFont="1" applyFill="1" applyAlignment="1">
      <alignment horizontal="right" vertical="center"/>
    </xf>
    <xf numFmtId="41" fontId="0" fillId="0" borderId="0" xfId="0" applyNumberFormat="1" applyFont="1" applyFill="1" applyBorder="1" applyAlignment="1">
      <alignment horizontal="center" vertical="center"/>
    </xf>
    <xf numFmtId="165" fontId="13" fillId="0" borderId="0" xfId="0" applyNumberFormat="1" applyFont="1" applyFill="1" applyAlignment="1">
      <alignment vertical="center"/>
    </xf>
    <xf numFmtId="41" fontId="13" fillId="0" borderId="0" xfId="1" applyNumberFormat="1" applyFont="1" applyFill="1" applyAlignment="1">
      <alignment horizontal="right" vertical="center"/>
    </xf>
    <xf numFmtId="0" fontId="0" fillId="0" borderId="0" xfId="0" applyFont="1" applyFill="1" applyAlignment="1"/>
    <xf numFmtId="41" fontId="0" fillId="0" borderId="0" xfId="1" applyNumberFormat="1" applyFont="1" applyFill="1" applyBorder="1" applyAlignment="1">
      <alignment vertical="center"/>
    </xf>
    <xf numFmtId="0" fontId="0" fillId="0" borderId="0" xfId="0" applyFont="1" applyFill="1" applyAlignment="1">
      <alignment horizontal="center"/>
    </xf>
    <xf numFmtId="166" fontId="5" fillId="0" borderId="0" xfId="1" applyNumberFormat="1" applyFont="1" applyFill="1" applyAlignment="1">
      <alignment vertical="center"/>
    </xf>
    <xf numFmtId="41" fontId="13" fillId="0" borderId="0" xfId="0" applyNumberFormat="1" applyFont="1" applyFill="1" applyAlignment="1">
      <alignment horizontal="right" vertical="center"/>
    </xf>
    <xf numFmtId="165" fontId="14" fillId="0" borderId="0" xfId="0" applyNumberFormat="1" applyFont="1" applyFill="1" applyAlignment="1">
      <alignment horizontal="center" vertical="center"/>
    </xf>
    <xf numFmtId="41" fontId="6" fillId="0" borderId="0" xfId="0" applyNumberFormat="1" applyFont="1" applyFill="1" applyAlignment="1">
      <alignment horizontal="right" vertical="center"/>
    </xf>
    <xf numFmtId="41" fontId="6" fillId="0" borderId="0" xfId="0" applyNumberFormat="1" applyFont="1" applyFill="1" applyAlignment="1">
      <alignment horizontal="left" vertical="center"/>
    </xf>
    <xf numFmtId="41" fontId="15" fillId="0" borderId="0" xfId="0" applyNumberFormat="1" applyFont="1" applyFill="1" applyBorder="1" applyAlignment="1">
      <alignment horizontal="right" vertical="center"/>
    </xf>
    <xf numFmtId="41" fontId="15" fillId="0" borderId="0" xfId="0" applyNumberFormat="1" applyFont="1" applyFill="1" applyAlignment="1">
      <alignment horizontal="right" vertical="center"/>
    </xf>
    <xf numFmtId="41" fontId="15" fillId="0" borderId="0" xfId="0" applyNumberFormat="1" applyFont="1" applyFill="1" applyAlignment="1">
      <alignment horizontal="center" vertical="center"/>
    </xf>
    <xf numFmtId="165" fontId="15" fillId="0" borderId="0" xfId="0" applyNumberFormat="1" applyFont="1" applyFill="1" applyAlignment="1">
      <alignment vertical="center"/>
    </xf>
    <xf numFmtId="165" fontId="15" fillId="0" borderId="0" xfId="0" applyNumberFormat="1" applyFont="1" applyFill="1" applyBorder="1" applyAlignment="1">
      <alignment vertical="center"/>
    </xf>
    <xf numFmtId="165" fontId="14" fillId="0" borderId="0" xfId="0" applyNumberFormat="1" applyFont="1" applyFill="1" applyBorder="1" applyAlignment="1">
      <alignment horizontal="center" vertical="center"/>
    </xf>
    <xf numFmtId="41" fontId="15" fillId="0" borderId="0" xfId="0" applyNumberFormat="1" applyFont="1" applyFill="1" applyBorder="1" applyAlignment="1">
      <alignment vertical="center"/>
    </xf>
    <xf numFmtId="165" fontId="13" fillId="0" borderId="0" xfId="0" applyNumberFormat="1" applyFont="1" applyFill="1" applyAlignment="1">
      <alignment horizontal="left" vertical="center"/>
    </xf>
    <xf numFmtId="41" fontId="13" fillId="0" borderId="0" xfId="0" applyNumberFormat="1" applyFont="1" applyFill="1" applyAlignment="1">
      <alignment vertical="center"/>
    </xf>
    <xf numFmtId="166" fontId="13" fillId="0" borderId="0" xfId="1" applyNumberFormat="1" applyFont="1" applyFill="1" applyAlignment="1">
      <alignment vertical="center"/>
    </xf>
    <xf numFmtId="41" fontId="5" fillId="0" borderId="0" xfId="0" applyNumberFormat="1" applyFont="1" applyFill="1" applyBorder="1" applyAlignment="1">
      <alignment horizontal="left" vertical="center"/>
    </xf>
    <xf numFmtId="41" fontId="5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41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Fill="1" applyAlignment="1">
      <alignment vertical="center"/>
    </xf>
    <xf numFmtId="0" fontId="0" fillId="0" borderId="0" xfId="0" applyNumberFormat="1" applyFont="1" applyFill="1" applyAlignment="1">
      <alignment vertical="center"/>
    </xf>
    <xf numFmtId="41" fontId="6" fillId="0" borderId="0" xfId="0" applyNumberFormat="1" applyFont="1" applyFill="1" applyBorder="1" applyAlignment="1">
      <alignment horizontal="left" vertical="center"/>
    </xf>
    <xf numFmtId="41" fontId="0" fillId="0" borderId="0" xfId="0" applyNumberFormat="1" applyFont="1" applyFill="1"/>
    <xf numFmtId="41" fontId="0" fillId="0" borderId="0" xfId="0" applyNumberFormat="1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41" fontId="5" fillId="0" borderId="0" xfId="0" applyNumberFormat="1" applyFont="1" applyFill="1" applyBorder="1" applyAlignment="1">
      <alignment horizontal="center"/>
    </xf>
    <xf numFmtId="41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41" fontId="0" fillId="0" borderId="5" xfId="0" applyNumberFormat="1" applyFont="1" applyFill="1" applyBorder="1" applyAlignment="1">
      <alignment horizontal="center"/>
    </xf>
    <xf numFmtId="0" fontId="5" fillId="0" borderId="0" xfId="0" applyFont="1" applyFill="1" applyAlignment="1">
      <alignment vertical="center"/>
    </xf>
    <xf numFmtId="41" fontId="5" fillId="0" borderId="2" xfId="4" applyNumberFormat="1" applyFont="1" applyFill="1" applyBorder="1" applyAlignment="1">
      <alignment horizontal="right" vertical="center"/>
    </xf>
    <xf numFmtId="41" fontId="4" fillId="0" borderId="0" xfId="1" applyNumberFormat="1" applyFont="1" applyFill="1" applyBorder="1" applyAlignment="1">
      <alignment horizontal="right" vertical="center"/>
    </xf>
    <xf numFmtId="0" fontId="15" fillId="0" borderId="0" xfId="0" applyFont="1" applyFill="1"/>
    <xf numFmtId="165" fontId="6" fillId="0" borderId="0" xfId="0" applyNumberFormat="1" applyFont="1" applyFill="1" applyAlignment="1">
      <alignment vertical="center"/>
    </xf>
    <xf numFmtId="41" fontId="15" fillId="0" borderId="0" xfId="0" applyNumberFormat="1" applyFont="1" applyFill="1" applyAlignment="1">
      <alignment vertical="center"/>
    </xf>
    <xf numFmtId="165" fontId="15" fillId="0" borderId="0" xfId="0" applyNumberFormat="1" applyFont="1" applyFill="1" applyAlignment="1">
      <alignment horizontal="left" vertical="center"/>
    </xf>
    <xf numFmtId="41" fontId="6" fillId="0" borderId="0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Alignment="1">
      <alignment horizontal="center"/>
    </xf>
    <xf numFmtId="49" fontId="15" fillId="0" borderId="0" xfId="0" quotePrefix="1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16" fillId="0" borderId="0" xfId="0" applyFont="1" applyAlignment="1">
      <alignment wrapText="1"/>
    </xf>
    <xf numFmtId="0" fontId="14" fillId="0" borderId="0" xfId="0" applyFont="1" applyFill="1" applyAlignment="1">
      <alignment horizontal="center"/>
    </xf>
    <xf numFmtId="166" fontId="15" fillId="0" borderId="0" xfId="1" applyNumberFormat="1" applyFont="1" applyFill="1" applyAlignment="1"/>
    <xf numFmtId="0" fontId="15" fillId="0" borderId="0" xfId="0" applyFont="1" applyFill="1" applyBorder="1" applyAlignment="1"/>
    <xf numFmtId="0" fontId="15" fillId="0" borderId="0" xfId="0" applyFont="1" applyFill="1" applyAlignment="1"/>
    <xf numFmtId="166" fontId="15" fillId="0" borderId="0" xfId="1" applyNumberFormat="1" applyFont="1" applyFill="1" applyBorder="1" applyAlignment="1"/>
    <xf numFmtId="0" fontId="15" fillId="0" borderId="0" xfId="0" applyFont="1" applyFill="1" applyAlignment="1">
      <alignment horizontal="left"/>
    </xf>
    <xf numFmtId="0" fontId="6" fillId="0" borderId="0" xfId="0" applyFont="1" applyAlignment="1">
      <alignment wrapText="1"/>
    </xf>
    <xf numFmtId="37" fontId="6" fillId="0" borderId="2" xfId="0" applyNumberFormat="1" applyFont="1" applyFill="1" applyBorder="1" applyAlignment="1"/>
    <xf numFmtId="0" fontId="6" fillId="0" borderId="0" xfId="0" applyFont="1" applyFill="1" applyBorder="1" applyAlignment="1"/>
    <xf numFmtId="37" fontId="6" fillId="0" borderId="4" xfId="0" applyNumberFormat="1" applyFont="1" applyFill="1" applyBorder="1" applyAlignment="1"/>
    <xf numFmtId="0" fontId="16" fillId="0" borderId="0" xfId="0" applyFont="1" applyFill="1" applyAlignment="1">
      <alignment horizontal="left"/>
    </xf>
    <xf numFmtId="41" fontId="15" fillId="0" borderId="0" xfId="1" applyNumberFormat="1" applyFont="1" applyFill="1" applyBorder="1" applyAlignment="1"/>
    <xf numFmtId="0" fontId="15" fillId="0" borderId="0" xfId="0" applyFont="1" applyFill="1" applyAlignment="1">
      <alignment wrapText="1"/>
    </xf>
    <xf numFmtId="165" fontId="6" fillId="0" borderId="0" xfId="0" applyNumberFormat="1" applyFont="1" applyFill="1" applyAlignment="1">
      <alignment horizontal="left" vertical="center"/>
    </xf>
    <xf numFmtId="165" fontId="16" fillId="0" borderId="0" xfId="0" applyNumberFormat="1" applyFont="1" applyFill="1" applyAlignment="1">
      <alignment horizontal="center" vertical="center"/>
    </xf>
    <xf numFmtId="41" fontId="6" fillId="0" borderId="0" xfId="1" applyNumberFormat="1" applyFont="1" applyFill="1" applyBorder="1" applyAlignment="1">
      <alignment horizontal="right" vertical="center"/>
    </xf>
    <xf numFmtId="0" fontId="6" fillId="0" borderId="0" xfId="0" applyFont="1" applyFill="1" applyAlignment="1"/>
    <xf numFmtId="37" fontId="6" fillId="0" borderId="0" xfId="0" applyNumberFormat="1" applyFont="1" applyFill="1" applyBorder="1" applyAlignment="1"/>
    <xf numFmtId="41" fontId="6" fillId="0" borderId="1" xfId="1" applyNumberFormat="1" applyFont="1" applyFill="1" applyBorder="1" applyAlignment="1">
      <alignment horizontal="right" vertical="center"/>
    </xf>
    <xf numFmtId="0" fontId="16" fillId="0" borderId="0" xfId="0" applyFont="1" applyFill="1" applyAlignment="1"/>
    <xf numFmtId="37" fontId="6" fillId="0" borderId="5" xfId="0" applyNumberFormat="1" applyFont="1" applyFill="1" applyBorder="1" applyAlignment="1"/>
    <xf numFmtId="3" fontId="6" fillId="0" borderId="0" xfId="0" applyNumberFormat="1" applyFont="1" applyFill="1" applyBorder="1" applyAlignment="1"/>
    <xf numFmtId="43" fontId="6" fillId="0" borderId="0" xfId="1" applyFont="1" applyFill="1" applyBorder="1" applyAlignment="1"/>
    <xf numFmtId="0" fontId="7" fillId="0" borderId="0" xfId="0" applyFont="1" applyFill="1"/>
    <xf numFmtId="0" fontId="6" fillId="0" borderId="0" xfId="0" applyFont="1" applyFill="1" applyAlignment="1">
      <alignment wrapText="1"/>
    </xf>
    <xf numFmtId="0" fontId="15" fillId="0" borderId="0" xfId="0" applyFont="1" applyAlignment="1"/>
    <xf numFmtId="167" fontId="13" fillId="0" borderId="0" xfId="0" applyNumberFormat="1" applyFont="1" applyFill="1" applyAlignment="1">
      <alignment vertical="center"/>
    </xf>
    <xf numFmtId="167" fontId="15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horizontal="left"/>
    </xf>
    <xf numFmtId="0" fontId="13" fillId="0" borderId="0" xfId="0" applyNumberFormat="1" applyFont="1" applyFill="1" applyBorder="1" applyAlignment="1">
      <alignment horizontal="left" vertical="center"/>
    </xf>
    <xf numFmtId="41" fontId="13" fillId="0" borderId="0" xfId="0" applyNumberFormat="1" applyFont="1" applyFill="1" applyBorder="1" applyAlignment="1">
      <alignment vertical="center"/>
    </xf>
    <xf numFmtId="41" fontId="13" fillId="0" borderId="0" xfId="0" applyNumberFormat="1" applyFont="1" applyFill="1" applyBorder="1" applyAlignment="1">
      <alignment horizontal="right" vertical="center"/>
    </xf>
    <xf numFmtId="167" fontId="13" fillId="0" borderId="0" xfId="0" applyNumberFormat="1" applyFont="1" applyFill="1" applyBorder="1" applyAlignment="1">
      <alignment vertical="center"/>
    </xf>
    <xf numFmtId="0" fontId="13" fillId="0" borderId="0" xfId="0" applyNumberFormat="1" applyFont="1" applyFill="1" applyAlignment="1">
      <alignment horizontal="left" vertical="center"/>
    </xf>
    <xf numFmtId="49" fontId="13" fillId="0" borderId="0" xfId="0" applyNumberFormat="1" applyFont="1" applyFill="1" applyAlignment="1">
      <alignment horizontal="center"/>
    </xf>
    <xf numFmtId="49" fontId="13" fillId="0" borderId="0" xfId="0" quotePrefix="1" applyNumberFormat="1" applyFont="1" applyFill="1" applyAlignment="1">
      <alignment horizontal="center" vertical="center"/>
    </xf>
    <xf numFmtId="0" fontId="18" fillId="0" borderId="0" xfId="0" applyNumberFormat="1" applyFont="1" applyFill="1" applyAlignment="1">
      <alignment horizontal="left" vertical="center"/>
    </xf>
    <xf numFmtId="41" fontId="10" fillId="0" borderId="0" xfId="0" applyNumberFormat="1" applyFont="1" applyFill="1" applyAlignment="1">
      <alignment horizontal="center" vertical="center"/>
    </xf>
    <xf numFmtId="41" fontId="13" fillId="0" borderId="0" xfId="5" applyNumberFormat="1" applyFont="1" applyFill="1" applyAlignment="1">
      <alignment horizontal="right" vertical="center"/>
    </xf>
    <xf numFmtId="41" fontId="13" fillId="0" borderId="0" xfId="0" applyNumberFormat="1" applyFont="1" applyFill="1" applyAlignment="1">
      <alignment horizontal="center" vertical="center"/>
    </xf>
    <xf numFmtId="0" fontId="10" fillId="0" borderId="0" xfId="0" applyNumberFormat="1" applyFont="1" applyFill="1" applyAlignment="1">
      <alignment horizontal="left" vertical="center"/>
    </xf>
    <xf numFmtId="41" fontId="13" fillId="0" borderId="0" xfId="5" applyNumberFormat="1" applyFont="1" applyFill="1" applyAlignment="1">
      <alignment horizontal="center" vertical="center"/>
    </xf>
    <xf numFmtId="41" fontId="13" fillId="0" borderId="5" xfId="1" applyNumberFormat="1" applyFont="1" applyFill="1" applyBorder="1" applyAlignment="1">
      <alignment horizontal="right" vertical="center"/>
    </xf>
    <xf numFmtId="41" fontId="13" fillId="0" borderId="5" xfId="5" applyNumberFormat="1" applyFont="1" applyFill="1" applyBorder="1" applyAlignment="1">
      <alignment horizontal="right" vertical="center"/>
    </xf>
    <xf numFmtId="0" fontId="13" fillId="0" borderId="0" xfId="1" applyNumberFormat="1" applyFont="1" applyFill="1" applyAlignment="1">
      <alignment horizontal="left" vertical="center"/>
    </xf>
    <xf numFmtId="41" fontId="13" fillId="0" borderId="0" xfId="1" applyNumberFormat="1" applyFont="1" applyFill="1" applyBorder="1" applyAlignment="1">
      <alignment horizontal="center" vertical="center"/>
    </xf>
    <xf numFmtId="41" fontId="7" fillId="0" borderId="2" xfId="1" applyNumberFormat="1" applyFont="1" applyFill="1" applyBorder="1" applyAlignment="1">
      <alignment horizontal="right" vertical="center"/>
    </xf>
    <xf numFmtId="41" fontId="7" fillId="0" borderId="0" xfId="1" applyNumberFormat="1" applyFont="1" applyFill="1" applyAlignment="1">
      <alignment horizontal="right" vertical="center"/>
    </xf>
    <xf numFmtId="41" fontId="7" fillId="0" borderId="0" xfId="0" applyNumberFormat="1" applyFont="1" applyFill="1" applyAlignment="1">
      <alignment horizontal="right" vertical="center"/>
    </xf>
    <xf numFmtId="164" fontId="13" fillId="0" borderId="0" xfId="1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165" fontId="18" fillId="0" borderId="0" xfId="0" applyNumberFormat="1" applyFont="1" applyFill="1" applyAlignment="1">
      <alignment horizontal="left" vertical="center"/>
    </xf>
    <xf numFmtId="41" fontId="13" fillId="0" borderId="0" xfId="0" applyNumberFormat="1" applyFont="1" applyFill="1" applyBorder="1" applyAlignment="1">
      <alignment horizontal="center" vertical="center"/>
    </xf>
    <xf numFmtId="41" fontId="13" fillId="0" borderId="0" xfId="1" applyNumberFormat="1" applyFont="1" applyFill="1" applyBorder="1" applyAlignment="1">
      <alignment horizontal="right" vertical="center"/>
    </xf>
    <xf numFmtId="165" fontId="7" fillId="0" borderId="0" xfId="0" applyNumberFormat="1" applyFont="1" applyFill="1" applyAlignment="1">
      <alignment vertical="center"/>
    </xf>
    <xf numFmtId="41" fontId="13" fillId="0" borderId="0" xfId="1" applyNumberFormat="1" applyFont="1" applyFill="1" applyAlignment="1">
      <alignment horizontal="center" vertical="center"/>
    </xf>
    <xf numFmtId="165" fontId="19" fillId="0" borderId="0" xfId="0" applyNumberFormat="1" applyFont="1" applyFill="1" applyAlignment="1">
      <alignment horizontal="left" vertical="center"/>
    </xf>
    <xf numFmtId="41" fontId="7" fillId="0" borderId="2" xfId="0" applyNumberFormat="1" applyFont="1" applyFill="1" applyBorder="1" applyAlignment="1">
      <alignment horizontal="right" vertical="center"/>
    </xf>
    <xf numFmtId="41" fontId="7" fillId="0" borderId="4" xfId="0" applyNumberFormat="1" applyFont="1" applyFill="1" applyBorder="1" applyAlignment="1">
      <alignment horizontal="right" vertical="center"/>
    </xf>
    <xf numFmtId="41" fontId="13" fillId="0" borderId="5" xfId="0" applyNumberFormat="1" applyFont="1" applyFill="1" applyBorder="1" applyAlignment="1">
      <alignment horizontal="right" vertical="center"/>
    </xf>
    <xf numFmtId="41" fontId="7" fillId="0" borderId="4" xfId="1" applyNumberFormat="1" applyFont="1" applyFill="1" applyBorder="1" applyAlignment="1">
      <alignment horizontal="right" vertical="center"/>
    </xf>
    <xf numFmtId="41" fontId="7" fillId="0" borderId="1" xfId="0" applyNumberFormat="1" applyFont="1" applyFill="1" applyBorder="1" applyAlignment="1">
      <alignment horizontal="right" vertical="center"/>
    </xf>
    <xf numFmtId="41" fontId="7" fillId="0" borderId="3" xfId="0" applyNumberFormat="1" applyFont="1" applyFill="1" applyBorder="1" applyAlignment="1">
      <alignment horizontal="right" vertical="center"/>
    </xf>
    <xf numFmtId="41" fontId="7" fillId="0" borderId="0" xfId="1" applyNumberFormat="1" applyFont="1" applyFill="1" applyBorder="1" applyAlignment="1">
      <alignment horizontal="right" vertical="center"/>
    </xf>
    <xf numFmtId="41" fontId="13" fillId="0" borderId="0" xfId="0" applyNumberFormat="1" applyFont="1" applyFill="1" applyAlignment="1">
      <alignment horizontal="left" vertical="center"/>
    </xf>
    <xf numFmtId="41" fontId="13" fillId="0" borderId="0" xfId="32" applyNumberFormat="1" applyFont="1" applyFill="1" applyAlignment="1">
      <alignment horizontal="right" vertical="center"/>
    </xf>
    <xf numFmtId="41" fontId="13" fillId="0" borderId="0" xfId="32" applyNumberFormat="1" applyFont="1" applyFill="1" applyAlignment="1">
      <alignment vertical="center"/>
    </xf>
    <xf numFmtId="41" fontId="5" fillId="0" borderId="0" xfId="0" applyNumberFormat="1" applyFont="1" applyFill="1" applyBorder="1" applyAlignment="1">
      <alignment horizontal="center"/>
    </xf>
    <xf numFmtId="41" fontId="0" fillId="0" borderId="0" xfId="0" applyNumberFormat="1" applyFont="1" applyFill="1" applyBorder="1" applyAlignment="1">
      <alignment horizontal="center"/>
    </xf>
    <xf numFmtId="41" fontId="5" fillId="0" borderId="0" xfId="0" applyNumberFormat="1" applyFont="1" applyFill="1" applyBorder="1" applyAlignment="1">
      <alignment horizontal="center" vertical="center"/>
    </xf>
    <xf numFmtId="41" fontId="8" fillId="0" borderId="0" xfId="0" applyNumberFormat="1" applyFont="1" applyFill="1" applyBorder="1" applyAlignment="1">
      <alignment horizontal="center" vertical="center"/>
    </xf>
    <xf numFmtId="43" fontId="0" fillId="0" borderId="0" xfId="1" applyFont="1" applyFill="1"/>
    <xf numFmtId="41" fontId="4" fillId="0" borderId="0" xfId="1" applyNumberFormat="1" applyFont="1" applyFill="1" applyBorder="1" applyAlignment="1">
      <alignment vertical="center"/>
    </xf>
    <xf numFmtId="41" fontId="8" fillId="0" borderId="0" xfId="0" applyNumberFormat="1" applyFont="1" applyFill="1" applyBorder="1" applyAlignment="1">
      <alignment horizontal="center" vertical="center"/>
    </xf>
    <xf numFmtId="166" fontId="0" fillId="0" borderId="0" xfId="1" applyNumberFormat="1" applyFont="1" applyFill="1" applyBorder="1" applyAlignment="1">
      <alignment horizontal="right" vertical="center"/>
    </xf>
    <xf numFmtId="166" fontId="0" fillId="0" borderId="0" xfId="1" applyNumberFormat="1" applyFont="1" applyFill="1" applyAlignment="1">
      <alignment horizontal="right" vertical="center"/>
    </xf>
    <xf numFmtId="166" fontId="15" fillId="0" borderId="0" xfId="1" applyNumberFormat="1" applyFont="1" applyFill="1" applyAlignment="1">
      <alignment vertical="center"/>
    </xf>
    <xf numFmtId="166" fontId="6" fillId="0" borderId="0" xfId="1" applyNumberFormat="1" applyFont="1" applyFill="1" applyAlignment="1">
      <alignment vertical="center"/>
    </xf>
    <xf numFmtId="166" fontId="6" fillId="0" borderId="1" xfId="1" applyNumberFormat="1" applyFont="1" applyFill="1" applyBorder="1" applyAlignment="1">
      <alignment vertical="center"/>
    </xf>
    <xf numFmtId="166" fontId="15" fillId="0" borderId="0" xfId="0" applyNumberFormat="1" applyFont="1" applyFill="1" applyAlignment="1">
      <alignment vertical="center"/>
    </xf>
    <xf numFmtId="166" fontId="15" fillId="0" borderId="0" xfId="1" applyNumberFormat="1" applyFont="1" applyFill="1" applyBorder="1" applyAlignment="1">
      <alignment horizontal="right" vertical="center"/>
    </xf>
    <xf numFmtId="166" fontId="15" fillId="0" borderId="0" xfId="1" applyNumberFormat="1" applyFont="1" applyFill="1" applyAlignment="1">
      <alignment horizontal="right" vertical="center"/>
    </xf>
    <xf numFmtId="43" fontId="15" fillId="0" borderId="0" xfId="1" applyNumberFormat="1" applyFont="1" applyFill="1" applyAlignment="1">
      <alignment vertical="center"/>
    </xf>
    <xf numFmtId="166" fontId="6" fillId="0" borderId="3" xfId="1" applyNumberFormat="1" applyFont="1" applyFill="1" applyBorder="1" applyAlignment="1">
      <alignment vertical="center"/>
    </xf>
    <xf numFmtId="43" fontId="15" fillId="0" borderId="3" xfId="1" applyNumberFormat="1" applyFont="1" applyFill="1" applyBorder="1" applyAlignment="1">
      <alignment vertical="center"/>
    </xf>
    <xf numFmtId="166" fontId="6" fillId="0" borderId="5" xfId="1" applyNumberFormat="1" applyFont="1" applyFill="1" applyBorder="1" applyAlignment="1">
      <alignment vertical="center"/>
    </xf>
    <xf numFmtId="41" fontId="4" fillId="0" borderId="0" xfId="4" applyNumberFormat="1" applyFont="1" applyFill="1" applyAlignment="1">
      <alignment horizontal="center" vertical="center"/>
    </xf>
    <xf numFmtId="41" fontId="4" fillId="0" borderId="0" xfId="5" applyNumberFormat="1" applyFont="1" applyFill="1" applyBorder="1" applyAlignment="1">
      <alignment horizontal="right" vertical="center"/>
    </xf>
    <xf numFmtId="41" fontId="4" fillId="0" borderId="0" xfId="4" applyNumberFormat="1" applyFont="1" applyFill="1" applyBorder="1" applyAlignment="1">
      <alignment horizontal="right" vertical="center"/>
    </xf>
    <xf numFmtId="41" fontId="8" fillId="0" borderId="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4" fillId="0" borderId="0" xfId="0" applyFont="1" applyFill="1" applyBorder="1" applyAlignment="1">
      <alignment horizont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41" fontId="6" fillId="0" borderId="0" xfId="1" applyNumberFormat="1" applyFont="1" applyFill="1" applyBorder="1" applyAlignment="1"/>
    <xf numFmtId="37" fontId="15" fillId="0" borderId="0" xfId="0" applyNumberFormat="1" applyFont="1" applyFill="1" applyBorder="1" applyAlignment="1"/>
    <xf numFmtId="41" fontId="15" fillId="0" borderId="5" xfId="1" applyNumberFormat="1" applyFont="1" applyFill="1" applyBorder="1" applyAlignment="1">
      <alignment horizontal="right" vertical="center"/>
    </xf>
    <xf numFmtId="41" fontId="5" fillId="0" borderId="0" xfId="0" applyNumberFormat="1" applyFont="1" applyFill="1" applyBorder="1" applyAlignment="1">
      <alignment horizontal="center" vertical="center"/>
    </xf>
    <xf numFmtId="41" fontId="10" fillId="0" borderId="0" xfId="0" applyNumberFormat="1" applyFont="1" applyFill="1" applyAlignment="1">
      <alignment horizontal="center" vertical="center"/>
    </xf>
    <xf numFmtId="41" fontId="7" fillId="0" borderId="0" xfId="0" applyNumberFormat="1" applyFont="1" applyFill="1" applyBorder="1" applyAlignment="1">
      <alignment horizontal="center" vertical="center"/>
    </xf>
    <xf numFmtId="41" fontId="15" fillId="0" borderId="0" xfId="1" applyNumberFormat="1" applyFont="1" applyFill="1" applyAlignment="1">
      <alignment horizontal="right" vertical="center"/>
    </xf>
    <xf numFmtId="41" fontId="6" fillId="0" borderId="5" xfId="1" applyNumberFormat="1" applyFont="1" applyFill="1" applyBorder="1" applyAlignment="1">
      <alignment horizontal="right" vertical="center"/>
    </xf>
    <xf numFmtId="41" fontId="6" fillId="0" borderId="5" xfId="1" quotePrefix="1" applyNumberFormat="1" applyFont="1" applyFill="1" applyBorder="1" applyAlignment="1">
      <alignment horizontal="right" vertical="center"/>
    </xf>
    <xf numFmtId="41" fontId="7" fillId="0" borderId="0" xfId="0" applyNumberFormat="1" applyFont="1" applyFill="1" applyBorder="1" applyAlignment="1">
      <alignment horizontal="right" vertical="center"/>
    </xf>
    <xf numFmtId="0" fontId="0" fillId="0" borderId="0" xfId="0"/>
    <xf numFmtId="165" fontId="5" fillId="0" borderId="0" xfId="0" applyNumberFormat="1" applyFont="1" applyFill="1" applyAlignment="1">
      <alignment vertical="center"/>
    </xf>
    <xf numFmtId="41" fontId="5" fillId="0" borderId="0" xfId="1" applyNumberFormat="1" applyFont="1" applyFill="1" applyBorder="1" applyAlignment="1">
      <alignment horizontal="right" vertical="center"/>
    </xf>
    <xf numFmtId="41" fontId="5" fillId="0" borderId="1" xfId="1" applyNumberFormat="1" applyFont="1" applyFill="1" applyBorder="1" applyAlignment="1">
      <alignment horizontal="right" vertical="center"/>
    </xf>
    <xf numFmtId="41" fontId="0" fillId="0" borderId="0" xfId="1" applyNumberFormat="1" applyFont="1" applyFill="1" applyBorder="1" applyAlignment="1">
      <alignment horizontal="right" vertical="center"/>
    </xf>
    <xf numFmtId="0" fontId="0" fillId="0" borderId="0" xfId="0" applyNumberFormat="1" applyFont="1" applyFill="1" applyAlignment="1">
      <alignment horizontal="left" vertical="center"/>
    </xf>
    <xf numFmtId="41" fontId="0" fillId="0" borderId="0" xfId="1" applyNumberFormat="1" applyFont="1" applyFill="1" applyBorder="1" applyAlignment="1">
      <alignment horizontal="center" vertical="center"/>
    </xf>
    <xf numFmtId="41" fontId="5" fillId="0" borderId="2" xfId="1" applyNumberFormat="1" applyFont="1" applyFill="1" applyBorder="1" applyAlignment="1">
      <alignment horizontal="right" vertical="center"/>
    </xf>
    <xf numFmtId="41" fontId="0" fillId="0" borderId="0" xfId="1" applyNumberFormat="1" applyFont="1" applyFill="1" applyAlignment="1">
      <alignment horizontal="center" vertical="center"/>
    </xf>
    <xf numFmtId="41" fontId="0" fillId="0" borderId="0" xfId="1" applyNumberFormat="1" applyFont="1" applyFill="1" applyAlignment="1">
      <alignment horizontal="right" vertical="center"/>
    </xf>
    <xf numFmtId="165" fontId="13" fillId="0" borderId="0" xfId="0" applyNumberFormat="1" applyFont="1" applyFill="1" applyAlignment="1">
      <alignment vertical="center"/>
    </xf>
    <xf numFmtId="41" fontId="13" fillId="0" borderId="0" xfId="1" applyNumberFormat="1" applyFont="1" applyFill="1" applyAlignment="1">
      <alignment horizontal="right" vertical="center"/>
    </xf>
    <xf numFmtId="165" fontId="0" fillId="0" borderId="0" xfId="1" applyNumberFormat="1" applyFont="1" applyFill="1" applyAlignment="1">
      <alignment horizontal="left" vertical="center"/>
    </xf>
    <xf numFmtId="165" fontId="8" fillId="0" borderId="0" xfId="1" applyNumberFormat="1" applyFont="1" applyFill="1" applyAlignment="1">
      <alignment horizontal="center" vertical="center"/>
    </xf>
    <xf numFmtId="41" fontId="0" fillId="0" borderId="0" xfId="1" applyNumberFormat="1" applyFont="1" applyFill="1" applyAlignment="1">
      <alignment vertical="center"/>
    </xf>
    <xf numFmtId="41" fontId="0" fillId="0" borderId="0" xfId="1" applyNumberFormat="1" applyFont="1" applyFill="1" applyAlignment="1"/>
    <xf numFmtId="41" fontId="13" fillId="0" borderId="0" xfId="0" applyNumberFormat="1" applyFont="1" applyFill="1" applyBorder="1" applyAlignment="1">
      <alignment horizontal="right" vertical="center"/>
    </xf>
    <xf numFmtId="41" fontId="13" fillId="0" borderId="0" xfId="0" applyNumberFormat="1" applyFont="1" applyFill="1" applyAlignment="1">
      <alignment horizontal="right" vertical="center"/>
    </xf>
    <xf numFmtId="165" fontId="14" fillId="0" borderId="0" xfId="1" applyNumberFormat="1" applyFont="1" applyFill="1" applyBorder="1" applyAlignment="1">
      <alignment horizontal="center" vertical="center"/>
    </xf>
    <xf numFmtId="41" fontId="15" fillId="0" borderId="0" xfId="1" applyNumberFormat="1" applyFont="1" applyFill="1" applyBorder="1" applyAlignment="1">
      <alignment vertical="center"/>
    </xf>
    <xf numFmtId="41" fontId="15" fillId="0" borderId="0" xfId="1" applyNumberFormat="1" applyFont="1" applyFill="1" applyBorder="1" applyAlignment="1">
      <alignment horizontal="right" vertical="center"/>
    </xf>
    <xf numFmtId="165" fontId="10" fillId="0" borderId="0" xfId="1" applyNumberFormat="1" applyFont="1" applyFill="1" applyAlignment="1">
      <alignment horizontal="center" vertical="center"/>
    </xf>
    <xf numFmtId="41" fontId="13" fillId="0" borderId="0" xfId="1" applyNumberFormat="1" applyFont="1" applyFill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41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Fill="1" applyAlignment="1">
      <alignment vertical="center"/>
    </xf>
    <xf numFmtId="0" fontId="0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41" fontId="4" fillId="0" borderId="0" xfId="1" applyNumberFormat="1" applyFont="1" applyFill="1" applyAlignment="1">
      <alignment horizontal="right" vertical="center"/>
    </xf>
    <xf numFmtId="41" fontId="4" fillId="0" borderId="0" xfId="1" applyNumberFormat="1" applyFont="1" applyFill="1" applyAlignment="1"/>
    <xf numFmtId="41" fontId="4" fillId="0" borderId="0" xfId="1" applyNumberFormat="1" applyFont="1" applyFill="1" applyAlignment="1">
      <alignment horizontal="center" vertical="center"/>
    </xf>
    <xf numFmtId="41" fontId="4" fillId="0" borderId="0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41" fontId="4" fillId="0" borderId="3" xfId="37" applyNumberFormat="1" applyFont="1" applyFill="1" applyBorder="1" applyAlignment="1" applyProtection="1">
      <alignment horizontal="right"/>
      <protection locked="0"/>
    </xf>
    <xf numFmtId="41" fontId="4" fillId="0" borderId="0" xfId="37" applyNumberFormat="1" applyFont="1" applyFill="1" applyAlignment="1" applyProtection="1">
      <alignment horizontal="right"/>
      <protection locked="0"/>
    </xf>
    <xf numFmtId="41" fontId="4" fillId="0" borderId="0" xfId="37" applyNumberFormat="1" applyFont="1" applyFill="1" applyAlignment="1" applyProtection="1">
      <protection locked="0"/>
    </xf>
    <xf numFmtId="165" fontId="14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left" vertical="center"/>
    </xf>
    <xf numFmtId="41" fontId="15" fillId="0" borderId="0" xfId="0" applyNumberFormat="1" applyFont="1" applyAlignment="1">
      <alignment vertical="center"/>
    </xf>
    <xf numFmtId="41" fontId="15" fillId="0" borderId="0" xfId="0" applyNumberFormat="1" applyFont="1" applyAlignment="1">
      <alignment horizontal="right" vertical="center"/>
    </xf>
    <xf numFmtId="165" fontId="15" fillId="0" borderId="0" xfId="0" applyNumberFormat="1" applyFont="1" applyAlignment="1">
      <alignment vertical="center"/>
    </xf>
    <xf numFmtId="165" fontId="7" fillId="0" borderId="0" xfId="0" applyNumberFormat="1" applyFont="1" applyAlignment="1">
      <alignment horizontal="left" vertical="center"/>
    </xf>
    <xf numFmtId="165" fontId="10" fillId="0" borderId="0" xfId="0" applyNumberFormat="1" applyFont="1" applyAlignment="1">
      <alignment horizontal="center" vertical="center"/>
    </xf>
    <xf numFmtId="165" fontId="13" fillId="0" borderId="0" xfId="0" applyNumberFormat="1" applyFont="1" applyAlignment="1">
      <alignment horizontal="left" vertical="center"/>
    </xf>
    <xf numFmtId="41" fontId="13" fillId="0" borderId="0" xfId="0" applyNumberFormat="1" applyFont="1" applyAlignment="1">
      <alignment vertical="center"/>
    </xf>
    <xf numFmtId="41" fontId="13" fillId="0" borderId="0" xfId="0" applyNumberFormat="1" applyFont="1" applyAlignment="1">
      <alignment horizontal="right" vertical="center"/>
    </xf>
    <xf numFmtId="165" fontId="13" fillId="0" borderId="0" xfId="0" applyNumberFormat="1" applyFont="1" applyAlignment="1">
      <alignment vertical="center"/>
    </xf>
    <xf numFmtId="165" fontId="0" fillId="0" borderId="0" xfId="0" applyNumberFormat="1" applyAlignment="1">
      <alignment horizontal="left" vertical="center"/>
    </xf>
    <xf numFmtId="165" fontId="8" fillId="0" borderId="0" xfId="0" applyNumberFormat="1" applyFont="1" applyAlignment="1">
      <alignment horizontal="center" vertical="center"/>
    </xf>
    <xf numFmtId="165" fontId="0" fillId="0" borderId="0" xfId="0" applyNumberFormat="1" applyAlignment="1">
      <alignment vertical="center"/>
    </xf>
    <xf numFmtId="165" fontId="5" fillId="0" borderId="0" xfId="0" applyNumberFormat="1" applyFont="1" applyAlignment="1">
      <alignment horizontal="left" vertical="center"/>
    </xf>
    <xf numFmtId="41" fontId="0" fillId="0" borderId="0" xfId="0" quotePrefix="1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0" xfId="0" quotePrefix="1" applyNumberFormat="1" applyAlignment="1">
      <alignment horizontal="center" vertical="center"/>
    </xf>
    <xf numFmtId="49" fontId="0" fillId="0" borderId="0" xfId="0" quotePrefix="1" applyNumberFormat="1" applyAlignment="1">
      <alignment horizontal="center"/>
    </xf>
    <xf numFmtId="0" fontId="9" fillId="0" borderId="0" xfId="0" applyFont="1" applyAlignment="1">
      <alignment wrapText="1"/>
    </xf>
    <xf numFmtId="41" fontId="0" fillId="0" borderId="0" xfId="0" applyNumberFormat="1"/>
    <xf numFmtId="0" fontId="0" fillId="0" borderId="0" xfId="0" applyAlignment="1">
      <alignment wrapText="1"/>
    </xf>
    <xf numFmtId="41" fontId="0" fillId="0" borderId="0" xfId="0" applyNumberFormat="1" applyAlignment="1">
      <alignment horizontal="right"/>
    </xf>
    <xf numFmtId="41" fontId="0" fillId="0" borderId="0" xfId="2" applyFont="1" applyFill="1" applyAlignment="1"/>
    <xf numFmtId="0" fontId="5" fillId="0" borderId="0" xfId="0" applyFont="1" applyAlignment="1">
      <alignment wrapText="1"/>
    </xf>
    <xf numFmtId="41" fontId="5" fillId="0" borderId="2" xfId="0" applyNumberFormat="1" applyFont="1" applyBorder="1"/>
    <xf numFmtId="41" fontId="5" fillId="0" borderId="0" xfId="0" applyNumberFormat="1" applyFont="1"/>
    <xf numFmtId="0" fontId="5" fillId="0" borderId="0" xfId="0" applyFont="1"/>
    <xf numFmtId="41" fontId="5" fillId="0" borderId="3" xfId="0" applyNumberFormat="1" applyFont="1" applyBorder="1"/>
    <xf numFmtId="165" fontId="15" fillId="0" borderId="0" xfId="1" applyNumberFormat="1" applyFont="1" applyFill="1" applyBorder="1" applyAlignment="1">
      <alignment horizontal="left" vertical="center"/>
    </xf>
    <xf numFmtId="165" fontId="13" fillId="0" borderId="0" xfId="1" applyNumberFormat="1" applyFont="1" applyFill="1" applyAlignment="1">
      <alignment horizontal="left" vertical="center"/>
    </xf>
    <xf numFmtId="0" fontId="9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1" fontId="4" fillId="0" borderId="0" xfId="2" applyFont="1" applyFill="1" applyAlignment="1"/>
    <xf numFmtId="41" fontId="5" fillId="0" borderId="4" xfId="0" applyNumberFormat="1" applyFont="1" applyBorder="1"/>
    <xf numFmtId="41" fontId="5" fillId="0" borderId="5" xfId="0" applyNumberFormat="1" applyFont="1" applyBorder="1"/>
    <xf numFmtId="165" fontId="9" fillId="0" borderId="0" xfId="0" applyNumberFormat="1" applyFont="1" applyAlignment="1">
      <alignment horizontal="left" vertical="center"/>
    </xf>
    <xf numFmtId="0" fontId="0" fillId="0" borderId="0" xfId="0" applyAlignment="1">
      <alignment horizontal="left" wrapText="1"/>
    </xf>
    <xf numFmtId="41" fontId="0" fillId="0" borderId="0" xfId="2" applyFont="1" applyFill="1" applyBorder="1" applyAlignment="1"/>
    <xf numFmtId="169" fontId="0" fillId="0" borderId="0" xfId="0" applyNumberFormat="1" applyAlignment="1">
      <alignment vertical="center"/>
    </xf>
    <xf numFmtId="41" fontId="0" fillId="0" borderId="0" xfId="0" applyNumberFormat="1" applyAlignment="1">
      <alignment horizontal="right" vertical="center"/>
    </xf>
    <xf numFmtId="41" fontId="0" fillId="0" borderId="0" xfId="0" applyNumberFormat="1" applyAlignment="1">
      <alignment vertical="center"/>
    </xf>
    <xf numFmtId="41" fontId="13" fillId="0" borderId="5" xfId="1" quotePrefix="1" applyNumberFormat="1" applyFont="1" applyFill="1" applyBorder="1" applyAlignment="1">
      <alignment horizontal="right" vertical="center"/>
    </xf>
    <xf numFmtId="166" fontId="6" fillId="0" borderId="2" xfId="1" applyNumberFormat="1" applyFont="1" applyFill="1" applyBorder="1" applyAlignment="1"/>
    <xf numFmtId="41" fontId="8" fillId="0" borderId="0" xfId="0" applyNumberFormat="1" applyFont="1" applyFill="1" applyBorder="1" applyAlignment="1">
      <alignment horizontal="center" vertical="center"/>
    </xf>
    <xf numFmtId="41" fontId="10" fillId="0" borderId="0" xfId="0" applyNumberFormat="1" applyFont="1" applyFill="1" applyAlignment="1">
      <alignment horizontal="center" vertical="center"/>
    </xf>
    <xf numFmtId="41" fontId="0" fillId="0" borderId="0" xfId="0" applyNumberFormat="1" applyFill="1"/>
    <xf numFmtId="166" fontId="15" fillId="0" borderId="5" xfId="1" applyNumberFormat="1" applyFont="1" applyFill="1" applyBorder="1" applyAlignment="1"/>
    <xf numFmtId="41" fontId="15" fillId="0" borderId="5" xfId="1" applyNumberFormat="1" applyFont="1" applyFill="1" applyBorder="1" applyAlignment="1">
      <alignment vertical="center"/>
    </xf>
    <xf numFmtId="166" fontId="6" fillId="0" borderId="5" xfId="1" applyNumberFormat="1" applyFont="1" applyFill="1" applyBorder="1" applyAlignment="1"/>
    <xf numFmtId="41" fontId="4" fillId="0" borderId="5" xfId="1" applyNumberFormat="1" applyFont="1" applyFill="1" applyBorder="1" applyAlignment="1">
      <alignment horizontal="right" vertical="center"/>
    </xf>
    <xf numFmtId="41" fontId="5" fillId="0" borderId="4" xfId="1" applyNumberFormat="1" applyFont="1" applyFill="1" applyBorder="1" applyAlignment="1">
      <alignment horizontal="right" vertical="center"/>
    </xf>
    <xf numFmtId="41" fontId="0" fillId="0" borderId="5" xfId="1" applyNumberFormat="1" applyFont="1" applyFill="1" applyBorder="1" applyAlignment="1">
      <alignment horizontal="center" vertical="center"/>
    </xf>
    <xf numFmtId="41" fontId="0" fillId="0" borderId="5" xfId="1" applyNumberFormat="1" applyFont="1" applyFill="1" applyBorder="1" applyAlignment="1">
      <alignment horizontal="right" vertical="center"/>
    </xf>
    <xf numFmtId="41" fontId="5" fillId="0" borderId="5" xfId="1" applyNumberFormat="1" applyFont="1" applyFill="1" applyBorder="1" applyAlignment="1">
      <alignment horizontal="center" vertical="center"/>
    </xf>
    <xf numFmtId="41" fontId="5" fillId="0" borderId="5" xfId="1" applyNumberFormat="1" applyFont="1" applyFill="1" applyBorder="1" applyAlignment="1">
      <alignment horizontal="right" vertical="center"/>
    </xf>
    <xf numFmtId="41" fontId="0" fillId="0" borderId="5" xfId="0" applyNumberFormat="1" applyFill="1" applyBorder="1"/>
    <xf numFmtId="41" fontId="10" fillId="0" borderId="0" xfId="0" applyNumberFormat="1" applyFont="1" applyFill="1" applyAlignment="1">
      <alignment horizontal="center" vertical="center"/>
    </xf>
    <xf numFmtId="41" fontId="5" fillId="0" borderId="0" xfId="1" applyNumberFormat="1" applyFont="1" applyFill="1" applyBorder="1" applyAlignment="1">
      <alignment horizontal="center" vertical="center"/>
    </xf>
    <xf numFmtId="41" fontId="5" fillId="0" borderId="2" xfId="0" applyNumberFormat="1" applyFont="1" applyFill="1" applyBorder="1"/>
    <xf numFmtId="41" fontId="20" fillId="0" borderId="0" xfId="35" applyNumberFormat="1" applyFont="1" applyFill="1" applyBorder="1" applyAlignment="1">
      <alignment horizontal="right" vertical="center"/>
    </xf>
    <xf numFmtId="41" fontId="20" fillId="0" borderId="0" xfId="35" applyNumberFormat="1" applyFont="1" applyFill="1" applyBorder="1" applyAlignment="1">
      <alignment vertical="center"/>
    </xf>
    <xf numFmtId="41" fontId="13" fillId="0" borderId="0" xfId="37" applyNumberFormat="1" applyFont="1" applyFill="1" applyAlignment="1">
      <alignment horizontal="right" vertical="center"/>
    </xf>
    <xf numFmtId="41" fontId="13" fillId="0" borderId="0" xfId="37" applyNumberFormat="1" applyFont="1" applyFill="1" applyBorder="1" applyAlignment="1">
      <alignment horizontal="right" vertical="center"/>
    </xf>
    <xf numFmtId="41" fontId="5" fillId="0" borderId="0" xfId="1" applyNumberFormat="1" applyFont="1" applyFill="1" applyBorder="1" applyAlignment="1">
      <alignment horizontal="center" vertical="center"/>
    </xf>
    <xf numFmtId="41" fontId="8" fillId="0" borderId="0" xfId="0" applyNumberFormat="1" applyFont="1" applyFill="1" applyBorder="1" applyAlignment="1">
      <alignment horizontal="center" vertical="center"/>
    </xf>
    <xf numFmtId="41" fontId="10" fillId="0" borderId="0" xfId="0" applyNumberFormat="1" applyFont="1" applyFill="1" applyAlignment="1">
      <alignment horizontal="center" vertical="center"/>
    </xf>
    <xf numFmtId="41" fontId="19" fillId="0" borderId="0" xfId="5" applyNumberFormat="1" applyFont="1" applyFill="1" applyAlignment="1">
      <alignment horizontal="right" vertical="center"/>
    </xf>
    <xf numFmtId="0" fontId="4" fillId="0" borderId="0" xfId="0" applyFont="1" applyFill="1"/>
    <xf numFmtId="41" fontId="4" fillId="0" borderId="0" xfId="37" applyNumberFormat="1" applyFont="1" applyFill="1" applyBorder="1" applyAlignment="1">
      <alignment horizontal="right" vertical="center"/>
    </xf>
    <xf numFmtId="41" fontId="4" fillId="0" borderId="0" xfId="35" applyNumberFormat="1" applyFont="1" applyFill="1" applyAlignment="1">
      <alignment horizontal="right" vertical="center"/>
    </xf>
    <xf numFmtId="41" fontId="4" fillId="0" borderId="0" xfId="35" applyNumberFormat="1" applyFont="1" applyFill="1" applyBorder="1" applyAlignment="1">
      <alignment horizontal="right" vertical="center"/>
    </xf>
    <xf numFmtId="41" fontId="4" fillId="0" borderId="0" xfId="35" applyNumberFormat="1" applyFont="1" applyFill="1" applyBorder="1" applyAlignment="1">
      <alignment vertical="center"/>
    </xf>
    <xf numFmtId="41" fontId="5" fillId="0" borderId="0" xfId="0" applyNumberFormat="1" applyFont="1" applyFill="1"/>
    <xf numFmtId="41" fontId="5" fillId="0" borderId="0" xfId="0" applyNumberFormat="1" applyFont="1" applyFill="1" applyBorder="1" applyAlignment="1">
      <alignment horizontal="center" vertical="center"/>
    </xf>
    <xf numFmtId="41" fontId="8" fillId="0" borderId="0" xfId="0" applyNumberFormat="1" applyFont="1" applyFill="1" applyBorder="1" applyAlignment="1">
      <alignment horizontal="center" vertical="center"/>
    </xf>
    <xf numFmtId="41" fontId="5" fillId="0" borderId="0" xfId="1" applyNumberFormat="1" applyFont="1" applyFill="1" applyBorder="1" applyAlignment="1">
      <alignment horizontal="center" vertical="center"/>
    </xf>
    <xf numFmtId="41" fontId="8" fillId="0" borderId="0" xfId="0" applyNumberFormat="1" applyFont="1" applyFill="1" applyBorder="1" applyAlignment="1">
      <alignment horizontal="center" vertical="center"/>
    </xf>
    <xf numFmtId="43" fontId="0" fillId="0" borderId="0" xfId="1" applyFont="1" applyFill="1" applyBorder="1"/>
    <xf numFmtId="0" fontId="4" fillId="0" borderId="0" xfId="0" applyFont="1" applyFill="1" applyBorder="1"/>
    <xf numFmtId="0" fontId="0" fillId="0" borderId="0" xfId="0" applyFont="1" applyFill="1" applyBorder="1"/>
    <xf numFmtId="41" fontId="4" fillId="0" borderId="0" xfId="4" applyNumberFormat="1" applyFont="1" applyFill="1" applyBorder="1" applyAlignment="1">
      <alignment horizontal="center" vertical="center"/>
    </xf>
    <xf numFmtId="41" fontId="5" fillId="0" borderId="0" xfId="35" applyNumberFormat="1" applyFont="1" applyFill="1" applyBorder="1" applyAlignment="1">
      <alignment horizontal="right" vertical="center"/>
    </xf>
    <xf numFmtId="41" fontId="5" fillId="0" borderId="0" xfId="35" applyNumberFormat="1" applyFont="1" applyFill="1" applyBorder="1" applyAlignment="1">
      <alignment vertical="center"/>
    </xf>
    <xf numFmtId="41" fontId="5" fillId="0" borderId="0" xfId="35" applyNumberFormat="1" applyFont="1" applyFill="1" applyAlignment="1">
      <alignment horizontal="right" vertical="center"/>
    </xf>
    <xf numFmtId="0" fontId="0" fillId="0" borderId="0" xfId="0" applyFont="1" applyAlignment="1">
      <alignment wrapText="1"/>
    </xf>
    <xf numFmtId="0" fontId="9" fillId="0" borderId="0" xfId="0" applyNumberFormat="1" applyFont="1" applyFill="1" applyAlignment="1">
      <alignment vertical="center"/>
    </xf>
    <xf numFmtId="41" fontId="6" fillId="0" borderId="0" xfId="0" applyNumberFormat="1" applyFont="1" applyFill="1" applyBorder="1" applyAlignment="1">
      <alignment horizontal="center" vertical="center"/>
    </xf>
    <xf numFmtId="41" fontId="10" fillId="0" borderId="0" xfId="0" applyNumberFormat="1" applyFont="1" applyFill="1" applyAlignment="1">
      <alignment horizontal="center" vertical="center"/>
    </xf>
    <xf numFmtId="16" fontId="0" fillId="0" borderId="0" xfId="0" quotePrefix="1" applyNumberFormat="1" applyAlignment="1">
      <alignment horizontal="center" vertical="center"/>
    </xf>
    <xf numFmtId="37" fontId="15" fillId="0" borderId="0" xfId="0" applyNumberFormat="1" applyFont="1"/>
    <xf numFmtId="0" fontId="0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8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wrapText="1"/>
    </xf>
    <xf numFmtId="0" fontId="8" fillId="0" borderId="0" xfId="0" applyFont="1" applyFill="1" applyAlignment="1">
      <alignment horizontal="center"/>
    </xf>
    <xf numFmtId="41" fontId="0" fillId="0" borderId="0" xfId="0" applyNumberFormat="1" applyFill="1" applyAlignment="1">
      <alignment horizontal="right"/>
    </xf>
    <xf numFmtId="0" fontId="0" fillId="0" borderId="0" xfId="0" applyFill="1"/>
    <xf numFmtId="41" fontId="5" fillId="0" borderId="0" xfId="1" applyNumberFormat="1" applyFont="1" applyFill="1" applyBorder="1" applyAlignment="1">
      <alignment horizontal="center" vertical="center"/>
    </xf>
    <xf numFmtId="0" fontId="13" fillId="0" borderId="0" xfId="0" applyNumberFormat="1" applyFont="1" applyFill="1" applyAlignment="1">
      <alignment horizontal="left" vertical="center" wrapText="1"/>
    </xf>
    <xf numFmtId="0" fontId="13" fillId="0" borderId="0" xfId="32" applyNumberFormat="1" applyFont="1" applyFill="1" applyAlignment="1">
      <alignment horizontal="left" vertical="center"/>
    </xf>
    <xf numFmtId="41" fontId="7" fillId="0" borderId="0" xfId="32" applyNumberFormat="1" applyFont="1" applyFill="1" applyBorder="1" applyAlignment="1">
      <alignment horizontal="right" vertical="center"/>
    </xf>
    <xf numFmtId="41" fontId="7" fillId="0" borderId="0" xfId="32" applyNumberFormat="1" applyFont="1" applyFill="1" applyAlignment="1">
      <alignment horizontal="right" vertical="center"/>
    </xf>
    <xf numFmtId="41" fontId="10" fillId="0" borderId="0" xfId="0" applyNumberFormat="1" applyFont="1" applyFill="1" applyAlignment="1">
      <alignment horizontal="center" vertical="center"/>
    </xf>
    <xf numFmtId="0" fontId="5" fillId="0" borderId="0" xfId="0" applyFont="1" applyFill="1"/>
    <xf numFmtId="41" fontId="10" fillId="0" borderId="0" xfId="0" applyNumberFormat="1" applyFont="1" applyFill="1" applyAlignment="1">
      <alignment horizontal="center" vertical="center"/>
    </xf>
    <xf numFmtId="0" fontId="11" fillId="0" borderId="0" xfId="39" applyAlignment="1">
      <alignment vertical="center"/>
    </xf>
    <xf numFmtId="41" fontId="11" fillId="0" borderId="0" xfId="37" applyNumberFormat="1" applyFont="1" applyFill="1" applyAlignment="1">
      <alignment horizontal="right" vertical="center"/>
    </xf>
    <xf numFmtId="41" fontId="11" fillId="0" borderId="0" xfId="39" applyNumberFormat="1" applyAlignment="1">
      <alignment vertical="center"/>
    </xf>
    <xf numFmtId="41" fontId="10" fillId="0" borderId="0" xfId="0" applyNumberFormat="1" applyFont="1" applyFill="1" applyAlignment="1">
      <alignment horizontal="center" vertical="center"/>
    </xf>
    <xf numFmtId="170" fontId="0" fillId="0" borderId="0" xfId="0" applyNumberFormat="1" applyAlignment="1">
      <alignment vertical="center"/>
    </xf>
    <xf numFmtId="41" fontId="8" fillId="0" borderId="0" xfId="0" applyNumberFormat="1" applyFont="1" applyFill="1" applyAlignment="1">
      <alignment horizontal="center" vertical="center"/>
    </xf>
    <xf numFmtId="41" fontId="5" fillId="0" borderId="0" xfId="0" applyNumberFormat="1" applyFont="1" applyAlignment="1">
      <alignment horizontal="center" vertical="center"/>
    </xf>
    <xf numFmtId="41" fontId="5" fillId="0" borderId="0" xfId="1" applyNumberFormat="1" applyFont="1" applyFill="1" applyBorder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 wrapText="1"/>
    </xf>
    <xf numFmtId="41" fontId="14" fillId="0" borderId="0" xfId="0" applyNumberFormat="1" applyFont="1" applyFill="1" applyAlignment="1">
      <alignment horizontal="center" vertical="center"/>
    </xf>
    <xf numFmtId="41" fontId="6" fillId="0" borderId="0" xfId="0" applyNumberFormat="1" applyFont="1" applyFill="1" applyBorder="1" applyAlignment="1">
      <alignment horizontal="center" vertical="center"/>
    </xf>
    <xf numFmtId="41" fontId="6" fillId="0" borderId="0" xfId="1" applyNumberFormat="1" applyFont="1" applyFill="1" applyBorder="1" applyAlignment="1">
      <alignment horizontal="center" vertical="center"/>
    </xf>
    <xf numFmtId="41" fontId="5" fillId="0" borderId="0" xfId="0" applyNumberFormat="1" applyFont="1" applyFill="1" applyBorder="1" applyAlignment="1">
      <alignment horizontal="center" vertical="center"/>
    </xf>
    <xf numFmtId="41" fontId="0" fillId="0" borderId="5" xfId="0" applyNumberFormat="1" applyFont="1" applyFill="1" applyBorder="1" applyAlignment="1">
      <alignment horizontal="center" vertical="center"/>
    </xf>
    <xf numFmtId="41" fontId="8" fillId="0" borderId="0" xfId="0" applyNumberFormat="1" applyFont="1" applyFill="1" applyBorder="1" applyAlignment="1">
      <alignment horizontal="center" vertical="center"/>
    </xf>
    <xf numFmtId="41" fontId="0" fillId="0" borderId="5" xfId="0" applyNumberFormat="1" applyFont="1" applyFill="1" applyBorder="1" applyAlignment="1">
      <alignment horizontal="center"/>
    </xf>
    <xf numFmtId="41" fontId="5" fillId="0" borderId="0" xfId="0" applyNumberFormat="1" applyFont="1" applyFill="1" applyBorder="1" applyAlignment="1">
      <alignment horizontal="center"/>
    </xf>
    <xf numFmtId="41" fontId="0" fillId="0" borderId="0" xfId="0" applyNumberFormat="1" applyFont="1" applyFill="1" applyBorder="1" applyAlignment="1">
      <alignment horizontal="center"/>
    </xf>
    <xf numFmtId="49" fontId="13" fillId="0" borderId="0" xfId="0" applyNumberFormat="1" applyFont="1" applyFill="1" applyAlignment="1">
      <alignment horizontal="center" vertical="center" wrapText="1"/>
    </xf>
    <xf numFmtId="41" fontId="10" fillId="0" borderId="0" xfId="0" applyNumberFormat="1" applyFont="1" applyFill="1" applyAlignment="1">
      <alignment horizontal="center" vertical="center"/>
    </xf>
    <xf numFmtId="41" fontId="7" fillId="0" borderId="0" xfId="0" applyNumberFormat="1" applyFont="1" applyFill="1" applyBorder="1" applyAlignment="1">
      <alignment horizontal="center" vertical="center"/>
    </xf>
    <xf numFmtId="41" fontId="7" fillId="0" borderId="0" xfId="1" applyNumberFormat="1" applyFont="1" applyFill="1" applyBorder="1" applyAlignment="1">
      <alignment horizontal="center" vertical="center"/>
    </xf>
  </cellXfs>
  <cellStyles count="45">
    <cellStyle name="Comma" xfId="1" builtinId="3"/>
    <cellStyle name="Comma [0]" xfId="2" builtinId="6"/>
    <cellStyle name="Comma 18" xfId="37"/>
    <cellStyle name="Comma 2" xfId="3"/>
    <cellStyle name="Comma 2 2" xfId="41"/>
    <cellStyle name="Comma 2 2 3" xfId="36"/>
    <cellStyle name="Comma 3" xfId="4"/>
    <cellStyle name="Comma 3 2 3" xfId="34"/>
    <cellStyle name="Comma 3 5" xfId="35"/>
    <cellStyle name="Comma 4" xfId="5"/>
    <cellStyle name="Normal" xfId="0" builtinId="0"/>
    <cellStyle name="Normal - Style1" xfId="6"/>
    <cellStyle name="Normal 10" xfId="7"/>
    <cellStyle name="Normal 11" xfId="8"/>
    <cellStyle name="Normal 12" xfId="9"/>
    <cellStyle name="Normal 13" xfId="10"/>
    <cellStyle name="Normal 14" xfId="11"/>
    <cellStyle name="Normal 15" xfId="12"/>
    <cellStyle name="Normal 16" xfId="13"/>
    <cellStyle name="Normal 17" xfId="14"/>
    <cellStyle name="Normal 18" xfId="15"/>
    <cellStyle name="Normal 19" xfId="16"/>
    <cellStyle name="Normal 2" xfId="17"/>
    <cellStyle name="Normal 2 2" xfId="18"/>
    <cellStyle name="Normal 2 2 3" xfId="39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8" xfId="42"/>
    <cellStyle name="Normal 29" xfId="43"/>
    <cellStyle name="Normal 3" xfId="25"/>
    <cellStyle name="Normal 30" xfId="44"/>
    <cellStyle name="Normal 4" xfId="26"/>
    <cellStyle name="Normal 41" xfId="38"/>
    <cellStyle name="Normal 5" xfId="27"/>
    <cellStyle name="Normal 6" xfId="28"/>
    <cellStyle name="Normal 7" xfId="29"/>
    <cellStyle name="Normal 8" xfId="30"/>
    <cellStyle name="Normal 9" xfId="31"/>
    <cellStyle name="Normal_Sheet1" xfId="32"/>
    <cellStyle name="Percent 2" xfId="33"/>
    <cellStyle name="Percent 3 3" xfId="4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0</xdr:colOff>
      <xdr:row>5</xdr:row>
      <xdr:rowOff>95250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3139F228-79D5-4FBF-820A-150836EA9FB8}"/>
            </a:ext>
          </a:extLst>
        </xdr:cNvPr>
        <xdr:cNvSpPr txBox="1"/>
      </xdr:nvSpPr>
      <xdr:spPr>
        <a:xfrm>
          <a:off x="9632950" y="137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11</xdr:col>
      <xdr:colOff>0</xdr:colOff>
      <xdr:row>5</xdr:row>
      <xdr:rowOff>95250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77C03A4C-738F-45B3-9E5A-6C16E175C2E6}"/>
            </a:ext>
          </a:extLst>
        </xdr:cNvPr>
        <xdr:cNvSpPr txBox="1"/>
      </xdr:nvSpPr>
      <xdr:spPr>
        <a:xfrm>
          <a:off x="10604500" y="137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11</xdr:col>
      <xdr:colOff>0</xdr:colOff>
      <xdr:row>5</xdr:row>
      <xdr:rowOff>95250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6ADEDDB8-CFD1-4EEF-96ED-DC8EB0749BF5}"/>
            </a:ext>
          </a:extLst>
        </xdr:cNvPr>
        <xdr:cNvSpPr txBox="1"/>
      </xdr:nvSpPr>
      <xdr:spPr>
        <a:xfrm>
          <a:off x="10604500" y="137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11</xdr:col>
      <xdr:colOff>0</xdr:colOff>
      <xdr:row>5</xdr:row>
      <xdr:rowOff>95250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373364A5-DB08-4DC5-A58A-A233FEF0D836}"/>
            </a:ext>
          </a:extLst>
        </xdr:cNvPr>
        <xdr:cNvSpPr txBox="1"/>
      </xdr:nvSpPr>
      <xdr:spPr>
        <a:xfrm>
          <a:off x="11309350" y="137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thitiadisai/Downloads/New%20folder/1112556-Thai%20Rubber%20Latex%20Group%20Public%20Company%20Limited%202022%20Q2%20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-2-3"/>
      <sheetName val="SI-4"/>
      <sheetName val="SI-5"/>
      <sheetName val="SCE (conso)-6"/>
      <sheetName val="SCE-7"/>
      <sheetName val="SCF-8-9"/>
    </sheetNames>
    <sheetDataSet>
      <sheetData sheetId="0"/>
      <sheetData sheetId="1"/>
      <sheetData sheetId="2"/>
      <sheetData sheetId="3"/>
      <sheetData sheetId="4"/>
      <sheetData sheetId="5">
        <row r="43">
          <cell r="B43">
            <v>21936</v>
          </cell>
          <cell r="F43">
            <v>21936</v>
          </cell>
        </row>
        <row r="44">
          <cell r="B44">
            <v>-19267</v>
          </cell>
          <cell r="F44">
            <v>-19991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97"/>
  <sheetViews>
    <sheetView view="pageBreakPreview" topLeftCell="A76" zoomScale="79" zoomScaleNormal="80" zoomScaleSheetLayoutView="79" workbookViewId="0">
      <selection activeCell="I107" sqref="I107"/>
    </sheetView>
  </sheetViews>
  <sheetFormatPr defaultColWidth="9.42578125" defaultRowHeight="18.600000000000001" customHeight="1" x14ac:dyDescent="0.25"/>
  <cols>
    <col min="1" max="1" width="47.85546875" style="224" customWidth="1"/>
    <col min="2" max="2" width="5.5703125" style="225" customWidth="1"/>
    <col min="3" max="3" width="1" style="224" customWidth="1"/>
    <col min="4" max="4" width="15.5703125" style="255" customWidth="1"/>
    <col min="5" max="5" width="1.28515625" style="254" customWidth="1"/>
    <col min="6" max="6" width="15.5703125" style="255" customWidth="1"/>
    <col min="7" max="7" width="1" style="255" customWidth="1"/>
    <col min="8" max="8" width="15.5703125" style="254" bestFit="1" customWidth="1"/>
    <col min="9" max="9" width="0.85546875" style="254" customWidth="1"/>
    <col min="10" max="10" width="15.5703125" style="254" bestFit="1" customWidth="1"/>
    <col min="11" max="16384" width="9.42578125" style="226"/>
  </cols>
  <sheetData>
    <row r="1" spans="1:10" s="217" customFormat="1" ht="18.75" customHeight="1" x14ac:dyDescent="0.25">
      <c r="A1" s="161" t="s">
        <v>136</v>
      </c>
      <c r="B1" s="213"/>
      <c r="C1" s="214"/>
      <c r="D1" s="215"/>
      <c r="E1" s="216"/>
      <c r="F1" s="215"/>
      <c r="G1" s="215"/>
      <c r="H1" s="216"/>
      <c r="I1" s="216"/>
      <c r="J1" s="216"/>
    </row>
    <row r="2" spans="1:10" s="223" customFormat="1" ht="18.75" customHeight="1" x14ac:dyDescent="0.25">
      <c r="A2" s="218" t="s">
        <v>47</v>
      </c>
      <c r="B2" s="219"/>
      <c r="C2" s="220"/>
      <c r="D2" s="221"/>
      <c r="E2" s="222"/>
      <c r="F2" s="221"/>
      <c r="G2" s="221"/>
      <c r="H2" s="222"/>
      <c r="I2" s="222"/>
      <c r="J2" s="222"/>
    </row>
    <row r="4" spans="1:10" ht="18.75" customHeight="1" x14ac:dyDescent="0.25">
      <c r="D4" s="327" t="s">
        <v>2</v>
      </c>
      <c r="E4" s="327"/>
      <c r="F4" s="327"/>
      <c r="G4" s="327"/>
      <c r="H4" s="328" t="s">
        <v>15</v>
      </c>
      <c r="I4" s="328"/>
      <c r="J4" s="328"/>
    </row>
    <row r="5" spans="1:10" ht="18.75" customHeight="1" x14ac:dyDescent="0.25">
      <c r="C5" s="227"/>
      <c r="D5" s="327" t="s">
        <v>16</v>
      </c>
      <c r="E5" s="327"/>
      <c r="F5" s="327"/>
      <c r="G5" s="327"/>
      <c r="H5" s="327" t="s">
        <v>16</v>
      </c>
      <c r="I5" s="327"/>
      <c r="J5" s="327"/>
    </row>
    <row r="6" spans="1:10" ht="18.75" customHeight="1" x14ac:dyDescent="0.25">
      <c r="C6" s="227"/>
      <c r="D6" s="303" t="s">
        <v>213</v>
      </c>
      <c r="E6" s="228"/>
      <c r="F6" s="228" t="s">
        <v>1</v>
      </c>
      <c r="G6" s="228"/>
      <c r="H6" s="303" t="s">
        <v>213</v>
      </c>
      <c r="I6" s="228"/>
      <c r="J6" s="228" t="s">
        <v>1</v>
      </c>
    </row>
    <row r="7" spans="1:10" ht="18.75" customHeight="1" x14ac:dyDescent="0.25">
      <c r="A7" s="227" t="s">
        <v>17</v>
      </c>
      <c r="B7" s="225" t="s">
        <v>25</v>
      </c>
      <c r="C7" s="227"/>
      <c r="D7" s="229" t="s">
        <v>169</v>
      </c>
      <c r="E7" s="230"/>
      <c r="F7" s="229" t="s">
        <v>143</v>
      </c>
      <c r="G7" s="231"/>
      <c r="H7" s="229" t="s">
        <v>169</v>
      </c>
      <c r="I7" s="230"/>
      <c r="J7" s="229" t="s">
        <v>143</v>
      </c>
    </row>
    <row r="8" spans="1:10" ht="18.75" customHeight="1" x14ac:dyDescent="0.25">
      <c r="A8" s="227"/>
      <c r="C8" s="227"/>
      <c r="D8" s="229" t="s">
        <v>168</v>
      </c>
      <c r="E8" s="230"/>
      <c r="F8" s="229"/>
      <c r="G8" s="231"/>
      <c r="H8" s="229" t="s">
        <v>168</v>
      </c>
      <c r="I8" s="230"/>
      <c r="J8" s="229"/>
    </row>
    <row r="9" spans="1:10" ht="18.75" customHeight="1" x14ac:dyDescent="0.25">
      <c r="A9" s="227"/>
      <c r="C9" s="227"/>
      <c r="D9" s="326" t="s">
        <v>81</v>
      </c>
      <c r="E9" s="326"/>
      <c r="F9" s="326"/>
      <c r="G9" s="326"/>
      <c r="H9" s="326"/>
      <c r="I9" s="326"/>
      <c r="J9" s="326"/>
    </row>
    <row r="10" spans="1:10" s="177" customFormat="1" ht="18.75" customHeight="1" x14ac:dyDescent="0.25">
      <c r="A10" s="232" t="s">
        <v>18</v>
      </c>
      <c r="B10" s="209"/>
      <c r="C10" s="209"/>
      <c r="D10" s="233"/>
      <c r="E10" s="233"/>
      <c r="F10" s="233"/>
      <c r="G10" s="233"/>
      <c r="H10" s="233"/>
      <c r="I10" s="233"/>
      <c r="J10" s="233"/>
    </row>
    <row r="11" spans="1:10" s="177" customFormat="1" ht="18.75" customHeight="1" x14ac:dyDescent="0.25">
      <c r="A11" s="234" t="s">
        <v>48</v>
      </c>
      <c r="B11" s="209"/>
      <c r="C11" s="209"/>
      <c r="D11" s="233">
        <v>338499</v>
      </c>
      <c r="E11" s="233"/>
      <c r="F11" s="233">
        <v>890729</v>
      </c>
      <c r="G11" s="233"/>
      <c r="H11" s="233">
        <v>13583</v>
      </c>
      <c r="I11" s="233"/>
      <c r="J11" s="233">
        <v>47254</v>
      </c>
    </row>
    <row r="12" spans="1:10" s="177" customFormat="1" ht="18.75" customHeight="1" x14ac:dyDescent="0.25">
      <c r="A12" s="234" t="s">
        <v>174</v>
      </c>
      <c r="B12" s="209" t="s">
        <v>226</v>
      </c>
      <c r="C12" s="209"/>
      <c r="D12" s="233">
        <v>1227583</v>
      </c>
      <c r="E12" s="233"/>
      <c r="F12" s="233">
        <v>1085040</v>
      </c>
      <c r="G12" s="233"/>
      <c r="H12" s="235">
        <v>987962</v>
      </c>
      <c r="I12" s="233"/>
      <c r="J12" s="235">
        <v>965102</v>
      </c>
    </row>
    <row r="13" spans="1:10" s="177" customFormat="1" ht="18.75" customHeight="1" x14ac:dyDescent="0.25">
      <c r="A13" s="234" t="s">
        <v>175</v>
      </c>
      <c r="B13" s="209">
        <v>2</v>
      </c>
      <c r="C13" s="209"/>
      <c r="D13" s="233">
        <v>97930</v>
      </c>
      <c r="E13" s="233"/>
      <c r="F13" s="233">
        <v>121400</v>
      </c>
      <c r="G13" s="233"/>
      <c r="H13" s="235">
        <v>27860</v>
      </c>
      <c r="I13" s="233"/>
      <c r="J13" s="235">
        <v>141086</v>
      </c>
    </row>
    <row r="14" spans="1:10" s="312" customFormat="1" ht="18.75" customHeight="1" x14ac:dyDescent="0.25">
      <c r="A14" s="309" t="s">
        <v>233</v>
      </c>
      <c r="B14" s="310"/>
      <c r="C14" s="310"/>
      <c r="D14" s="260">
        <v>2000</v>
      </c>
      <c r="E14" s="260"/>
      <c r="F14" s="260">
        <v>0</v>
      </c>
      <c r="G14" s="260"/>
      <c r="H14" s="311">
        <v>2000</v>
      </c>
      <c r="I14" s="260"/>
      <c r="J14" s="311">
        <v>0</v>
      </c>
    </row>
    <row r="15" spans="1:10" s="177" customFormat="1" ht="18.75" customHeight="1" x14ac:dyDescent="0.25">
      <c r="A15" s="234" t="s">
        <v>35</v>
      </c>
      <c r="B15" s="209"/>
      <c r="C15" s="209"/>
      <c r="D15" s="233">
        <v>1362765</v>
      </c>
      <c r="E15" s="233"/>
      <c r="F15" s="233">
        <v>1179287</v>
      </c>
      <c r="G15" s="233"/>
      <c r="H15" s="233">
        <v>811586</v>
      </c>
      <c r="I15" s="233"/>
      <c r="J15" s="233">
        <v>737193</v>
      </c>
    </row>
    <row r="16" spans="1:10" s="177" customFormat="1" ht="18.75" customHeight="1" x14ac:dyDescent="0.25">
      <c r="A16" s="234" t="s">
        <v>176</v>
      </c>
      <c r="B16" s="209">
        <v>8</v>
      </c>
      <c r="C16" s="209"/>
      <c r="D16" s="233">
        <v>227</v>
      </c>
      <c r="E16" s="233"/>
      <c r="F16" s="233">
        <v>3071</v>
      </c>
      <c r="G16" s="233"/>
      <c r="H16" s="233">
        <v>49</v>
      </c>
      <c r="I16" s="233"/>
      <c r="J16" s="233">
        <v>63</v>
      </c>
    </row>
    <row r="17" spans="1:10" s="177" customFormat="1" ht="18.75" customHeight="1" x14ac:dyDescent="0.25">
      <c r="A17" s="234" t="s">
        <v>0</v>
      </c>
      <c r="B17" s="209"/>
      <c r="C17" s="209"/>
      <c r="D17" s="233">
        <v>103891</v>
      </c>
      <c r="E17" s="233"/>
      <c r="F17" s="233">
        <v>98090</v>
      </c>
      <c r="G17" s="233"/>
      <c r="H17" s="233">
        <v>46486</v>
      </c>
      <c r="I17" s="233"/>
      <c r="J17" s="233">
        <v>43011</v>
      </c>
    </row>
    <row r="18" spans="1:10" s="177" customFormat="1" ht="18.75" customHeight="1" x14ac:dyDescent="0.25">
      <c r="A18" s="237" t="s">
        <v>49</v>
      </c>
      <c r="B18" s="209"/>
      <c r="C18" s="209"/>
      <c r="D18" s="238">
        <f>SUM(D11:D17)</f>
        <v>3132895</v>
      </c>
      <c r="E18" s="239"/>
      <c r="F18" s="238">
        <f>SUM(F11:F17)</f>
        <v>3377617</v>
      </c>
      <c r="G18" s="239"/>
      <c r="H18" s="238">
        <f>SUM(H11:H17)</f>
        <v>1889526</v>
      </c>
      <c r="I18" s="239"/>
      <c r="J18" s="238">
        <f>SUM(J11:J17)</f>
        <v>1933709</v>
      </c>
    </row>
    <row r="19" spans="1:10" ht="18.75" customHeight="1" x14ac:dyDescent="0.25">
      <c r="B19" s="209"/>
      <c r="D19" s="186"/>
      <c r="E19" s="186"/>
      <c r="F19" s="186"/>
      <c r="G19" s="186"/>
      <c r="H19" s="186"/>
      <c r="I19" s="186"/>
      <c r="J19" s="186"/>
    </row>
    <row r="20" spans="1:10" s="177" customFormat="1" ht="19.350000000000001" customHeight="1" x14ac:dyDescent="0.25">
      <c r="A20" s="232" t="s">
        <v>20</v>
      </c>
      <c r="B20" s="209"/>
      <c r="C20" s="209"/>
      <c r="D20" s="235"/>
      <c r="E20" s="233"/>
      <c r="F20" s="235"/>
      <c r="G20" s="233"/>
      <c r="H20" s="233"/>
      <c r="I20" s="233"/>
      <c r="J20" s="233"/>
    </row>
    <row r="21" spans="1:10" s="177" customFormat="1" ht="19.350000000000001" customHeight="1" x14ac:dyDescent="0.25">
      <c r="A21" s="234" t="s">
        <v>107</v>
      </c>
      <c r="B21" s="209"/>
      <c r="C21" s="209"/>
      <c r="D21" s="233">
        <v>6679</v>
      </c>
      <c r="E21" s="233"/>
      <c r="F21" s="233">
        <v>6671</v>
      </c>
      <c r="G21" s="233"/>
      <c r="H21" s="233">
        <v>6679</v>
      </c>
      <c r="I21" s="233"/>
      <c r="J21" s="233">
        <v>6671</v>
      </c>
    </row>
    <row r="22" spans="1:10" s="177" customFormat="1" ht="19.350000000000001" customHeight="1" x14ac:dyDescent="0.25">
      <c r="A22" s="234" t="s">
        <v>244</v>
      </c>
      <c r="B22" s="209">
        <v>2</v>
      </c>
      <c r="C22" s="209"/>
      <c r="D22" s="233">
        <v>0</v>
      </c>
      <c r="E22" s="233"/>
      <c r="F22" s="233">
        <v>0</v>
      </c>
      <c r="G22" s="233"/>
      <c r="H22" s="233">
        <v>140754</v>
      </c>
      <c r="I22" s="233"/>
      <c r="J22" s="233">
        <v>140754</v>
      </c>
    </row>
    <row r="23" spans="1:10" s="177" customFormat="1" ht="18.75" customHeight="1" x14ac:dyDescent="0.25">
      <c r="A23" s="234" t="s">
        <v>79</v>
      </c>
      <c r="B23" s="209">
        <v>4</v>
      </c>
      <c r="C23" s="209"/>
      <c r="D23" s="260">
        <v>29172</v>
      </c>
      <c r="E23" s="233"/>
      <c r="F23" s="233">
        <v>27674</v>
      </c>
      <c r="G23" s="233"/>
      <c r="H23" s="233">
        <v>0</v>
      </c>
      <c r="I23" s="233"/>
      <c r="J23" s="233">
        <v>0</v>
      </c>
    </row>
    <row r="24" spans="1:10" s="177" customFormat="1" ht="18.75" customHeight="1" x14ac:dyDescent="0.25">
      <c r="A24" s="234" t="s">
        <v>26</v>
      </c>
      <c r="B24" s="209">
        <v>4</v>
      </c>
      <c r="C24" s="209"/>
      <c r="D24" s="233">
        <v>0</v>
      </c>
      <c r="E24" s="233"/>
      <c r="F24" s="233">
        <v>0</v>
      </c>
      <c r="G24" s="236"/>
      <c r="H24" s="233">
        <v>2979811</v>
      </c>
      <c r="I24" s="233"/>
      <c r="J24" s="233">
        <v>2957403</v>
      </c>
    </row>
    <row r="25" spans="1:10" s="177" customFormat="1" ht="18.75" customHeight="1" x14ac:dyDescent="0.25">
      <c r="A25" s="234" t="s">
        <v>137</v>
      </c>
      <c r="B25" s="209">
        <v>8</v>
      </c>
      <c r="C25" s="209"/>
      <c r="D25" s="233">
        <v>50710</v>
      </c>
      <c r="E25" s="233"/>
      <c r="F25" s="233">
        <v>50000</v>
      </c>
      <c r="G25" s="236"/>
      <c r="H25" s="233">
        <v>48960</v>
      </c>
      <c r="I25" s="233"/>
      <c r="J25" s="233">
        <v>50000</v>
      </c>
    </row>
    <row r="26" spans="1:10" s="177" customFormat="1" ht="18.75" customHeight="1" x14ac:dyDescent="0.25">
      <c r="A26" s="234" t="s">
        <v>50</v>
      </c>
      <c r="B26" s="209"/>
      <c r="C26" s="209"/>
      <c r="D26" s="233">
        <v>672242</v>
      </c>
      <c r="E26" s="233"/>
      <c r="F26" s="233">
        <v>672242</v>
      </c>
      <c r="G26" s="236"/>
      <c r="H26" s="233">
        <v>191950</v>
      </c>
      <c r="I26" s="233"/>
      <c r="J26" s="233">
        <v>191950</v>
      </c>
    </row>
    <row r="27" spans="1:10" s="177" customFormat="1" ht="18.75" customHeight="1" x14ac:dyDescent="0.25">
      <c r="A27" s="234" t="s">
        <v>51</v>
      </c>
      <c r="B27" s="209">
        <v>5</v>
      </c>
      <c r="C27" s="209"/>
      <c r="D27" s="233">
        <v>4510432</v>
      </c>
      <c r="E27" s="233"/>
      <c r="F27" s="233">
        <v>4123077</v>
      </c>
      <c r="G27" s="233"/>
      <c r="H27" s="233">
        <v>1018043</v>
      </c>
      <c r="I27" s="233"/>
      <c r="J27" s="233">
        <v>968562</v>
      </c>
    </row>
    <row r="28" spans="1:10" s="177" customFormat="1" ht="18.75" customHeight="1" x14ac:dyDescent="0.25">
      <c r="A28" s="234" t="s">
        <v>138</v>
      </c>
      <c r="B28" s="209"/>
      <c r="C28" s="209"/>
      <c r="D28" s="233">
        <v>5044</v>
      </c>
      <c r="E28" s="233"/>
      <c r="F28" s="233">
        <v>3419</v>
      </c>
      <c r="G28" s="233"/>
      <c r="H28" s="233">
        <v>1998</v>
      </c>
      <c r="I28" s="233"/>
      <c r="J28" s="233">
        <v>74</v>
      </c>
    </row>
    <row r="29" spans="1:10" s="177" customFormat="1" ht="18.75" customHeight="1" x14ac:dyDescent="0.25">
      <c r="A29" s="234" t="s">
        <v>52</v>
      </c>
      <c r="B29" s="209"/>
      <c r="C29" s="209"/>
      <c r="D29" s="233">
        <v>181279</v>
      </c>
      <c r="E29" s="233"/>
      <c r="F29" s="233">
        <v>184465</v>
      </c>
      <c r="G29" s="233"/>
      <c r="H29" s="233">
        <v>5913</v>
      </c>
      <c r="I29" s="233"/>
      <c r="J29" s="233">
        <v>5988</v>
      </c>
    </row>
    <row r="30" spans="1:10" s="177" customFormat="1" ht="18.75" customHeight="1" x14ac:dyDescent="0.25">
      <c r="A30" s="234" t="s">
        <v>212</v>
      </c>
      <c r="B30" s="209"/>
      <c r="C30" s="209"/>
      <c r="D30" s="233">
        <v>891531</v>
      </c>
      <c r="E30" s="233"/>
      <c r="F30" s="233">
        <v>886405</v>
      </c>
      <c r="G30" s="233"/>
      <c r="H30" s="236">
        <v>0</v>
      </c>
      <c r="I30" s="233"/>
      <c r="J30" s="236">
        <v>0</v>
      </c>
    </row>
    <row r="31" spans="1:10" s="177" customFormat="1" ht="18.75" customHeight="1" x14ac:dyDescent="0.25">
      <c r="A31" s="234" t="s">
        <v>53</v>
      </c>
      <c r="B31" s="209"/>
      <c r="C31" s="209"/>
      <c r="D31" s="233">
        <v>110972</v>
      </c>
      <c r="E31" s="233"/>
      <c r="F31" s="233">
        <v>110434</v>
      </c>
      <c r="G31" s="233"/>
      <c r="H31" s="233">
        <v>106748</v>
      </c>
      <c r="I31" s="233"/>
      <c r="J31" s="233">
        <v>106747</v>
      </c>
    </row>
    <row r="32" spans="1:10" s="177" customFormat="1" ht="18.75" customHeight="1" x14ac:dyDescent="0.25">
      <c r="A32" s="177" t="s">
        <v>72</v>
      </c>
      <c r="B32" s="209"/>
      <c r="C32" s="209"/>
      <c r="D32" s="233">
        <v>0</v>
      </c>
      <c r="E32" s="233"/>
      <c r="F32" s="233">
        <v>24830</v>
      </c>
      <c r="G32" s="233"/>
      <c r="H32" s="236">
        <v>0</v>
      </c>
      <c r="I32" s="233"/>
      <c r="J32" s="236">
        <v>0</v>
      </c>
    </row>
    <row r="33" spans="1:10" s="177" customFormat="1" ht="18.75" customHeight="1" x14ac:dyDescent="0.25">
      <c r="A33" s="234" t="s">
        <v>170</v>
      </c>
      <c r="B33" s="209"/>
      <c r="C33" s="209"/>
      <c r="D33" s="233">
        <v>2066</v>
      </c>
      <c r="E33" s="233"/>
      <c r="F33" s="233">
        <v>1375</v>
      </c>
      <c r="G33" s="233"/>
      <c r="H33" s="236">
        <v>0</v>
      </c>
      <c r="I33" s="233"/>
      <c r="J33" s="236">
        <v>0</v>
      </c>
    </row>
    <row r="34" spans="1:10" s="177" customFormat="1" ht="18.75" customHeight="1" x14ac:dyDescent="0.25">
      <c r="A34" s="234" t="s">
        <v>27</v>
      </c>
      <c r="B34" s="209"/>
      <c r="C34" s="209"/>
      <c r="D34" s="235">
        <v>11166</v>
      </c>
      <c r="E34" s="233"/>
      <c r="F34" s="235">
        <v>12429</v>
      </c>
      <c r="G34" s="233"/>
      <c r="H34" s="233">
        <v>3204</v>
      </c>
      <c r="I34" s="233"/>
      <c r="J34" s="233">
        <v>3186</v>
      </c>
    </row>
    <row r="35" spans="1:10" s="177" customFormat="1" ht="18.75" customHeight="1" x14ac:dyDescent="0.25">
      <c r="A35" s="237" t="s">
        <v>54</v>
      </c>
      <c r="B35" s="209"/>
      <c r="C35" s="209"/>
      <c r="D35" s="238">
        <f>SUM(D21:D34)</f>
        <v>6471293</v>
      </c>
      <c r="E35" s="239"/>
      <c r="F35" s="238">
        <f>SUM(F21:F34)</f>
        <v>6103021</v>
      </c>
      <c r="G35" s="239"/>
      <c r="H35" s="238">
        <f>SUM(H21:H34)</f>
        <v>4504060</v>
      </c>
      <c r="I35" s="239"/>
      <c r="J35" s="273">
        <f>SUM(J21:J34)</f>
        <v>4431335</v>
      </c>
    </row>
    <row r="36" spans="1:10" s="177" customFormat="1" ht="18.75" customHeight="1" x14ac:dyDescent="0.25">
      <c r="A36" s="237"/>
      <c r="B36" s="209"/>
      <c r="C36" s="209"/>
      <c r="D36" s="239"/>
      <c r="E36" s="239"/>
      <c r="F36" s="239"/>
      <c r="G36" s="239"/>
      <c r="H36" s="239"/>
      <c r="I36" s="239"/>
      <c r="J36" s="239"/>
    </row>
    <row r="37" spans="1:10" s="177" customFormat="1" ht="18.75" customHeight="1" thickBot="1" x14ac:dyDescent="0.3">
      <c r="A37" s="240" t="s">
        <v>21</v>
      </c>
      <c r="B37" s="209"/>
      <c r="C37" s="209"/>
      <c r="D37" s="241">
        <f>+D18+D35</f>
        <v>9604188</v>
      </c>
      <c r="E37" s="239"/>
      <c r="F37" s="241">
        <f>+F18+F35</f>
        <v>9480638</v>
      </c>
      <c r="G37" s="239"/>
      <c r="H37" s="241">
        <f>+H18+H35</f>
        <v>6393586</v>
      </c>
      <c r="I37" s="239"/>
      <c r="J37" s="241">
        <f>+J18+J35</f>
        <v>6365044</v>
      </c>
    </row>
    <row r="38" spans="1:10" s="177" customFormat="1" ht="18.75" customHeight="1" thickTop="1" x14ac:dyDescent="0.25">
      <c r="A38" s="224"/>
      <c r="B38" s="225"/>
      <c r="C38" s="224"/>
      <c r="D38" s="186"/>
      <c r="E38" s="186"/>
      <c r="F38" s="186"/>
      <c r="G38" s="186"/>
      <c r="H38" s="186"/>
      <c r="I38" s="186"/>
      <c r="J38" s="186"/>
    </row>
    <row r="39" spans="1:10" ht="18.75" customHeight="1" x14ac:dyDescent="0.25">
      <c r="A39" s="189"/>
      <c r="B39" s="190"/>
      <c r="C39" s="189"/>
      <c r="D39" s="181"/>
      <c r="E39" s="186"/>
      <c r="F39" s="181"/>
      <c r="G39" s="181"/>
      <c r="H39" s="181"/>
      <c r="I39" s="186"/>
      <c r="J39" s="181"/>
    </row>
    <row r="40" spans="1:10" ht="18.75" customHeight="1" x14ac:dyDescent="0.25">
      <c r="A40" s="161" t="s">
        <v>136</v>
      </c>
      <c r="B40" s="195"/>
      <c r="C40" s="242"/>
      <c r="D40" s="196"/>
      <c r="E40" s="197"/>
      <c r="F40" s="196"/>
      <c r="G40" s="196"/>
      <c r="H40" s="197"/>
      <c r="I40" s="197"/>
      <c r="J40" s="197"/>
    </row>
    <row r="41" spans="1:10" s="217" customFormat="1" ht="18.75" customHeight="1" x14ac:dyDescent="0.25">
      <c r="A41" s="218" t="str">
        <f>A2</f>
        <v>Statement of financial position</v>
      </c>
      <c r="B41" s="198"/>
      <c r="C41" s="243"/>
      <c r="D41" s="199"/>
      <c r="E41" s="188"/>
      <c r="F41" s="199"/>
      <c r="G41" s="199"/>
      <c r="H41" s="188"/>
      <c r="I41" s="188"/>
      <c r="J41" s="188"/>
    </row>
    <row r="42" spans="1:10" s="223" customFormat="1" ht="18.75" customHeight="1" x14ac:dyDescent="0.25">
      <c r="A42" s="189"/>
      <c r="B42" s="190"/>
      <c r="C42" s="189"/>
      <c r="D42" s="191"/>
      <c r="E42" s="186"/>
      <c r="F42" s="191"/>
      <c r="G42" s="191"/>
      <c r="H42" s="186"/>
      <c r="I42" s="186"/>
      <c r="J42" s="186"/>
    </row>
    <row r="43" spans="1:10" ht="18.75" customHeight="1" x14ac:dyDescent="0.25">
      <c r="A43" s="189"/>
      <c r="D43" s="327" t="s">
        <v>2</v>
      </c>
      <c r="E43" s="327"/>
      <c r="F43" s="327"/>
      <c r="G43" s="327"/>
      <c r="H43" s="328" t="s">
        <v>15</v>
      </c>
      <c r="I43" s="328"/>
      <c r="J43" s="328"/>
    </row>
    <row r="44" spans="1:10" ht="18" customHeight="1" x14ac:dyDescent="0.25">
      <c r="A44" s="189"/>
      <c r="C44" s="227"/>
      <c r="D44" s="327" t="s">
        <v>16</v>
      </c>
      <c r="E44" s="327"/>
      <c r="F44" s="327"/>
      <c r="G44" s="327"/>
      <c r="H44" s="327" t="s">
        <v>16</v>
      </c>
      <c r="I44" s="327"/>
      <c r="J44" s="327"/>
    </row>
    <row r="45" spans="1:10" ht="18" customHeight="1" x14ac:dyDescent="0.25">
      <c r="C45" s="227"/>
      <c r="D45" s="303" t="s">
        <v>213</v>
      </c>
      <c r="E45" s="228"/>
      <c r="F45" s="228" t="s">
        <v>1</v>
      </c>
      <c r="G45" s="228"/>
      <c r="H45" s="303" t="s">
        <v>213</v>
      </c>
      <c r="I45" s="228"/>
      <c r="J45" s="228" t="s">
        <v>1</v>
      </c>
    </row>
    <row r="46" spans="1:10" ht="18" customHeight="1" x14ac:dyDescent="0.25">
      <c r="A46" s="240" t="s">
        <v>108</v>
      </c>
      <c r="B46" s="225" t="s">
        <v>25</v>
      </c>
      <c r="C46" s="227"/>
      <c r="D46" s="229" t="s">
        <v>169</v>
      </c>
      <c r="E46" s="230"/>
      <c r="F46" s="229" t="s">
        <v>143</v>
      </c>
      <c r="G46" s="231"/>
      <c r="H46" s="229" t="s">
        <v>169</v>
      </c>
      <c r="I46" s="230"/>
      <c r="J46" s="229" t="s">
        <v>143</v>
      </c>
    </row>
    <row r="47" spans="1:10" ht="18" customHeight="1" x14ac:dyDescent="0.25">
      <c r="A47" s="240"/>
      <c r="C47" s="227"/>
      <c r="D47" s="229" t="s">
        <v>168</v>
      </c>
      <c r="E47" s="230"/>
      <c r="F47" s="229"/>
      <c r="G47" s="231"/>
      <c r="H47" s="229" t="s">
        <v>168</v>
      </c>
      <c r="I47" s="230"/>
      <c r="J47" s="229"/>
    </row>
    <row r="48" spans="1:10" ht="18" customHeight="1" x14ac:dyDescent="0.25">
      <c r="A48" s="189"/>
      <c r="D48" s="326" t="s">
        <v>81</v>
      </c>
      <c r="E48" s="326"/>
      <c r="F48" s="326"/>
      <c r="G48" s="326"/>
      <c r="H48" s="326"/>
      <c r="I48" s="326"/>
      <c r="J48" s="326"/>
    </row>
    <row r="49" spans="1:10" ht="18" customHeight="1" x14ac:dyDescent="0.25">
      <c r="A49" s="244" t="s">
        <v>19</v>
      </c>
      <c r="B49" s="209"/>
      <c r="C49" s="245"/>
      <c r="D49" s="233"/>
      <c r="E49" s="233"/>
      <c r="F49" s="233"/>
      <c r="G49" s="233"/>
      <c r="H49" s="233"/>
      <c r="I49" s="233"/>
      <c r="J49" s="233"/>
    </row>
    <row r="50" spans="1:10" s="177" customFormat="1" ht="18.75" customHeight="1" x14ac:dyDescent="0.25">
      <c r="A50" s="177" t="s">
        <v>95</v>
      </c>
      <c r="B50" s="209"/>
      <c r="C50" s="209"/>
      <c r="D50" s="233"/>
      <c r="E50" s="233"/>
      <c r="F50" s="233"/>
      <c r="G50" s="233"/>
      <c r="H50" s="233"/>
      <c r="I50" s="233"/>
      <c r="J50" s="233"/>
    </row>
    <row r="51" spans="1:10" s="177" customFormat="1" ht="18.75" customHeight="1" x14ac:dyDescent="0.25">
      <c r="A51" s="177" t="s">
        <v>73</v>
      </c>
      <c r="B51" s="209"/>
      <c r="C51" s="209"/>
      <c r="D51" s="233">
        <v>3063853</v>
      </c>
      <c r="E51" s="233"/>
      <c r="F51" s="233">
        <v>3096286</v>
      </c>
      <c r="G51" s="233"/>
      <c r="H51" s="233">
        <v>2724582</v>
      </c>
      <c r="I51" s="233"/>
      <c r="J51" s="233">
        <v>2767158</v>
      </c>
    </row>
    <row r="52" spans="1:10" s="177" customFormat="1" ht="18.75" customHeight="1" x14ac:dyDescent="0.25">
      <c r="A52" s="234" t="s">
        <v>178</v>
      </c>
      <c r="B52" s="209">
        <v>2</v>
      </c>
      <c r="C52" s="209"/>
      <c r="D52" s="233">
        <v>347129</v>
      </c>
      <c r="E52" s="233"/>
      <c r="F52" s="233">
        <v>301318</v>
      </c>
      <c r="G52" s="233"/>
      <c r="H52" s="233">
        <v>90586</v>
      </c>
      <c r="I52" s="233"/>
      <c r="J52" s="233">
        <v>46518</v>
      </c>
    </row>
    <row r="53" spans="1:10" s="177" customFormat="1" ht="18.75" customHeight="1" x14ac:dyDescent="0.25">
      <c r="A53" s="234" t="s">
        <v>179</v>
      </c>
      <c r="B53" s="209">
        <v>2</v>
      </c>
      <c r="C53" s="209"/>
      <c r="D53" s="233">
        <v>214282</v>
      </c>
      <c r="E53" s="233"/>
      <c r="F53" s="233">
        <v>210115</v>
      </c>
      <c r="G53" s="233"/>
      <c r="H53" s="233">
        <v>47515</v>
      </c>
      <c r="I53" s="233"/>
      <c r="J53" s="233">
        <v>44512</v>
      </c>
    </row>
    <row r="54" spans="1:10" s="177" customFormat="1" ht="18.75" customHeight="1" x14ac:dyDescent="0.25">
      <c r="A54" s="234" t="s">
        <v>251</v>
      </c>
      <c r="B54" s="209">
        <v>2</v>
      </c>
      <c r="C54" s="209"/>
      <c r="D54" s="233">
        <v>0</v>
      </c>
      <c r="E54" s="233"/>
      <c r="F54" s="233">
        <v>0</v>
      </c>
      <c r="G54" s="233"/>
      <c r="H54" s="233">
        <v>47000</v>
      </c>
      <c r="I54" s="233"/>
      <c r="J54" s="233">
        <v>47000</v>
      </c>
    </row>
    <row r="55" spans="1:10" s="177" customFormat="1" ht="18.75" customHeight="1" x14ac:dyDescent="0.25">
      <c r="A55" s="177" t="s">
        <v>101</v>
      </c>
      <c r="B55" s="209"/>
      <c r="C55" s="209"/>
      <c r="D55" s="233"/>
      <c r="E55" s="192"/>
      <c r="F55" s="233"/>
      <c r="G55" s="233"/>
      <c r="H55" s="233"/>
      <c r="I55" s="233"/>
      <c r="J55" s="233"/>
    </row>
    <row r="56" spans="1:10" s="177" customFormat="1" ht="18.75" customHeight="1" x14ac:dyDescent="0.25">
      <c r="A56" s="177" t="s">
        <v>73</v>
      </c>
      <c r="B56" s="209"/>
      <c r="C56" s="209"/>
      <c r="D56" s="233">
        <v>215600</v>
      </c>
      <c r="E56" s="192"/>
      <c r="F56" s="233">
        <v>152950</v>
      </c>
      <c r="G56" s="233"/>
      <c r="H56" s="233">
        <v>140000</v>
      </c>
      <c r="I56" s="233"/>
      <c r="J56" s="233">
        <v>127750</v>
      </c>
    </row>
    <row r="57" spans="1:10" s="177" customFormat="1" ht="18.75" customHeight="1" x14ac:dyDescent="0.25">
      <c r="A57" s="177" t="s">
        <v>127</v>
      </c>
      <c r="B57" s="209"/>
      <c r="C57" s="209"/>
      <c r="D57" s="233">
        <v>5234</v>
      </c>
      <c r="E57" s="233"/>
      <c r="F57" s="233">
        <v>12490</v>
      </c>
      <c r="G57" s="233"/>
      <c r="H57" s="233">
        <v>2121</v>
      </c>
      <c r="I57" s="233"/>
      <c r="J57" s="233">
        <v>8918</v>
      </c>
    </row>
    <row r="58" spans="1:10" s="177" customFormat="1" ht="18.75" customHeight="1" x14ac:dyDescent="0.25">
      <c r="A58" s="177" t="s">
        <v>172</v>
      </c>
      <c r="B58" s="209"/>
      <c r="C58" s="209"/>
      <c r="D58" s="233">
        <v>77198</v>
      </c>
      <c r="E58" s="233"/>
      <c r="F58" s="233">
        <v>61632</v>
      </c>
      <c r="G58" s="233"/>
      <c r="H58" s="233">
        <v>39358</v>
      </c>
      <c r="I58" s="233"/>
      <c r="J58" s="233">
        <v>4375</v>
      </c>
    </row>
    <row r="59" spans="1:10" s="177" customFormat="1" ht="18.75" customHeight="1" x14ac:dyDescent="0.25">
      <c r="A59" s="234" t="s">
        <v>69</v>
      </c>
      <c r="B59" s="209"/>
      <c r="C59" s="209"/>
      <c r="D59" s="233">
        <v>128235</v>
      </c>
      <c r="E59" s="233"/>
      <c r="F59" s="233">
        <v>131463</v>
      </c>
      <c r="G59" s="233"/>
      <c r="H59" s="233">
        <v>53431</v>
      </c>
      <c r="I59" s="233"/>
      <c r="J59" s="233">
        <v>74109</v>
      </c>
    </row>
    <row r="60" spans="1:10" s="177" customFormat="1" ht="18.75" customHeight="1" x14ac:dyDescent="0.25">
      <c r="A60" s="234" t="s">
        <v>171</v>
      </c>
      <c r="B60" s="209"/>
      <c r="C60" s="209"/>
      <c r="D60" s="233">
        <v>0</v>
      </c>
      <c r="E60" s="233"/>
      <c r="F60" s="233">
        <v>34364</v>
      </c>
      <c r="G60" s="233"/>
      <c r="H60" s="233">
        <v>0</v>
      </c>
      <c r="I60" s="233"/>
      <c r="J60" s="233">
        <v>0</v>
      </c>
    </row>
    <row r="61" spans="1:10" s="177" customFormat="1" ht="18.75" customHeight="1" x14ac:dyDescent="0.25">
      <c r="A61" s="234" t="s">
        <v>177</v>
      </c>
      <c r="B61" s="209">
        <v>8</v>
      </c>
      <c r="C61" s="209"/>
      <c r="D61" s="233">
        <v>7593</v>
      </c>
      <c r="E61" s="233"/>
      <c r="F61" s="233">
        <v>3514</v>
      </c>
      <c r="G61" s="233"/>
      <c r="H61" s="233">
        <v>4808</v>
      </c>
      <c r="I61" s="233"/>
      <c r="J61" s="233">
        <v>2361</v>
      </c>
    </row>
    <row r="62" spans="1:10" s="177" customFormat="1" ht="18.75" customHeight="1" x14ac:dyDescent="0.25">
      <c r="A62" s="234" t="s">
        <v>7</v>
      </c>
      <c r="B62" s="209"/>
      <c r="C62" s="209"/>
      <c r="D62" s="233">
        <v>7008</v>
      </c>
      <c r="E62" s="233"/>
      <c r="F62" s="233">
        <v>32238</v>
      </c>
      <c r="G62" s="233"/>
      <c r="H62" s="233">
        <v>2646</v>
      </c>
      <c r="I62" s="233"/>
      <c r="J62" s="233">
        <v>2486</v>
      </c>
    </row>
    <row r="63" spans="1:10" s="177" customFormat="1" ht="18.75" customHeight="1" x14ac:dyDescent="0.25">
      <c r="A63" s="237" t="s">
        <v>55</v>
      </c>
      <c r="B63" s="209"/>
      <c r="C63" s="209"/>
      <c r="D63" s="238">
        <f>SUM(D51:D62)</f>
        <v>4066132</v>
      </c>
      <c r="E63" s="239"/>
      <c r="F63" s="238">
        <f>SUM(F51:F62)</f>
        <v>4036370</v>
      </c>
      <c r="G63" s="239"/>
      <c r="H63" s="238">
        <f>SUM(H51:H62)</f>
        <v>3152047</v>
      </c>
      <c r="I63" s="239"/>
      <c r="J63" s="238">
        <f>SUM(J51:J62)</f>
        <v>3125187</v>
      </c>
    </row>
    <row r="64" spans="1:10" s="177" customFormat="1" ht="18.75" customHeight="1" x14ac:dyDescent="0.25">
      <c r="A64" s="224"/>
      <c r="B64" s="209"/>
      <c r="C64" s="224"/>
      <c r="D64" s="186"/>
      <c r="E64" s="186"/>
      <c r="F64" s="186"/>
      <c r="G64" s="186"/>
      <c r="H64" s="186"/>
      <c r="I64" s="186"/>
      <c r="J64" s="186"/>
    </row>
    <row r="65" spans="1:10" s="177" customFormat="1" ht="18.75" customHeight="1" x14ac:dyDescent="0.25">
      <c r="A65" s="232" t="s">
        <v>56</v>
      </c>
      <c r="B65" s="209"/>
      <c r="C65" s="209"/>
      <c r="D65" s="233"/>
      <c r="E65" s="233"/>
      <c r="F65" s="233"/>
      <c r="G65" s="233"/>
      <c r="H65" s="233"/>
      <c r="I65" s="233"/>
      <c r="J65" s="233"/>
    </row>
    <row r="66" spans="1:10" ht="15" x14ac:dyDescent="0.25">
      <c r="A66" s="246" t="s">
        <v>245</v>
      </c>
      <c r="B66" s="209"/>
      <c r="C66" s="209"/>
      <c r="D66" s="233">
        <v>846919</v>
      </c>
      <c r="E66" s="233"/>
      <c r="F66" s="233">
        <v>842290</v>
      </c>
      <c r="G66" s="233"/>
      <c r="H66" s="236">
        <v>357340</v>
      </c>
      <c r="I66" s="233"/>
      <c r="J66" s="236">
        <v>427340</v>
      </c>
    </row>
    <row r="67" spans="1:10" s="177" customFormat="1" ht="18.75" customHeight="1" x14ac:dyDescent="0.25">
      <c r="A67" s="246" t="s">
        <v>144</v>
      </c>
      <c r="B67" s="209"/>
      <c r="C67" s="209"/>
      <c r="D67" s="233">
        <v>9313</v>
      </c>
      <c r="E67" s="233"/>
      <c r="F67" s="233">
        <v>10281</v>
      </c>
      <c r="G67" s="233"/>
      <c r="H67" s="236">
        <v>4896</v>
      </c>
      <c r="I67" s="233"/>
      <c r="J67" s="236">
        <v>5400</v>
      </c>
    </row>
    <row r="68" spans="1:10" s="177" customFormat="1" ht="18.75" customHeight="1" x14ac:dyDescent="0.25">
      <c r="A68" s="234" t="s">
        <v>94</v>
      </c>
      <c r="B68" s="209"/>
      <c r="C68" s="209"/>
      <c r="D68" s="233">
        <v>103246</v>
      </c>
      <c r="E68" s="233"/>
      <c r="F68" s="233">
        <v>99832</v>
      </c>
      <c r="G68" s="233"/>
      <c r="H68" s="233">
        <v>66592</v>
      </c>
      <c r="I68" s="233"/>
      <c r="J68" s="233">
        <v>65378</v>
      </c>
    </row>
    <row r="69" spans="1:10" s="177" customFormat="1" ht="18.75" customHeight="1" x14ac:dyDescent="0.25">
      <c r="A69" s="234" t="s">
        <v>57</v>
      </c>
      <c r="B69" s="209"/>
      <c r="C69" s="209"/>
      <c r="D69" s="233">
        <v>379498</v>
      </c>
      <c r="E69" s="233"/>
      <c r="F69" s="233">
        <v>393740</v>
      </c>
      <c r="G69" s="233"/>
      <c r="H69" s="247">
        <v>39989</v>
      </c>
      <c r="I69" s="192"/>
      <c r="J69" s="247">
        <v>55775</v>
      </c>
    </row>
    <row r="70" spans="1:10" s="177" customFormat="1" ht="18.75" customHeight="1" x14ac:dyDescent="0.25">
      <c r="A70" s="234" t="s">
        <v>159</v>
      </c>
      <c r="B70" s="209"/>
      <c r="C70" s="209"/>
      <c r="D70" s="233">
        <v>3841</v>
      </c>
      <c r="E70" s="233"/>
      <c r="F70" s="260">
        <v>6836</v>
      </c>
      <c r="G70" s="233"/>
      <c r="H70" s="236">
        <v>0</v>
      </c>
      <c r="I70" s="192"/>
      <c r="J70" s="236">
        <v>0</v>
      </c>
    </row>
    <row r="71" spans="1:10" s="177" customFormat="1" ht="18.75" customHeight="1" x14ac:dyDescent="0.25">
      <c r="A71" s="237" t="s">
        <v>58</v>
      </c>
      <c r="B71" s="209"/>
      <c r="C71" s="209"/>
      <c r="D71" s="238">
        <f>SUM(D66:D70)</f>
        <v>1342817</v>
      </c>
      <c r="E71" s="239"/>
      <c r="F71" s="238">
        <f>SUM(F66:F70)</f>
        <v>1352979</v>
      </c>
      <c r="G71" s="239"/>
      <c r="H71" s="238">
        <f>SUM(H66:H70)</f>
        <v>468817</v>
      </c>
      <c r="I71" s="239"/>
      <c r="J71" s="238">
        <f>SUM(J66:J70)</f>
        <v>553893</v>
      </c>
    </row>
    <row r="72" spans="1:10" s="177" customFormat="1" ht="5.85" customHeight="1" x14ac:dyDescent="0.25">
      <c r="A72" s="237"/>
      <c r="B72" s="209"/>
      <c r="C72" s="209"/>
      <c r="D72" s="248"/>
      <c r="E72" s="239"/>
      <c r="F72" s="248"/>
      <c r="G72" s="239"/>
      <c r="H72" s="248"/>
      <c r="I72" s="239"/>
      <c r="J72" s="248"/>
    </row>
    <row r="73" spans="1:10" s="177" customFormat="1" ht="18" customHeight="1" x14ac:dyDescent="0.25">
      <c r="A73" s="240" t="s">
        <v>22</v>
      </c>
      <c r="B73" s="209"/>
      <c r="C73" s="209"/>
      <c r="D73" s="249">
        <f>D63+D71</f>
        <v>5408949</v>
      </c>
      <c r="E73" s="239"/>
      <c r="F73" s="249">
        <f>F63+F71</f>
        <v>5389349</v>
      </c>
      <c r="G73" s="239"/>
      <c r="H73" s="249">
        <f>H63+H71</f>
        <v>3620864</v>
      </c>
      <c r="I73" s="239"/>
      <c r="J73" s="249">
        <f>J63+J71</f>
        <v>3679080</v>
      </c>
    </row>
    <row r="74" spans="1:10" s="177" customFormat="1" ht="16.350000000000001" customHeight="1" x14ac:dyDescent="0.25">
      <c r="A74" s="224"/>
      <c r="B74" s="209"/>
      <c r="C74" s="224"/>
      <c r="D74" s="186"/>
      <c r="E74" s="186"/>
      <c r="F74" s="186"/>
      <c r="G74" s="186"/>
      <c r="H74" s="186"/>
      <c r="I74" s="186"/>
      <c r="J74" s="186"/>
    </row>
    <row r="75" spans="1:10" s="177" customFormat="1" ht="18.75" customHeight="1" x14ac:dyDescent="0.25">
      <c r="A75" s="250" t="s">
        <v>109</v>
      </c>
      <c r="B75" s="209"/>
      <c r="C75" s="224"/>
      <c r="D75" s="186"/>
      <c r="E75" s="186"/>
      <c r="F75" s="186"/>
      <c r="G75" s="186"/>
      <c r="H75" s="186"/>
      <c r="I75" s="186"/>
      <c r="J75" s="186"/>
    </row>
    <row r="76" spans="1:10" ht="15" x14ac:dyDescent="0.25">
      <c r="A76" s="177" t="s">
        <v>59</v>
      </c>
      <c r="B76" s="209"/>
      <c r="C76" s="209"/>
      <c r="D76" s="233"/>
      <c r="E76" s="233"/>
      <c r="F76" s="233"/>
      <c r="G76" s="233"/>
      <c r="H76" s="233"/>
      <c r="I76" s="233"/>
      <c r="J76" s="233"/>
    </row>
    <row r="77" spans="1:10" s="177" customFormat="1" ht="18" customHeight="1" thickBot="1" x14ac:dyDescent="0.3">
      <c r="A77" s="299" t="s">
        <v>104</v>
      </c>
      <c r="B77" s="209"/>
      <c r="C77" s="209"/>
      <c r="D77" s="210">
        <v>1022220</v>
      </c>
      <c r="E77" s="211"/>
      <c r="F77" s="210">
        <v>1022220</v>
      </c>
      <c r="G77" s="211"/>
      <c r="H77" s="210">
        <v>1022220</v>
      </c>
      <c r="I77" s="211"/>
      <c r="J77" s="210">
        <v>1022220</v>
      </c>
    </row>
    <row r="78" spans="1:10" s="177" customFormat="1" ht="18" customHeight="1" thickTop="1" x14ac:dyDescent="0.25">
      <c r="A78" s="299" t="s">
        <v>110</v>
      </c>
      <c r="B78" s="209"/>
      <c r="C78" s="209"/>
      <c r="D78" s="211">
        <v>817775</v>
      </c>
      <c r="E78" s="212"/>
      <c r="F78" s="211">
        <v>817775</v>
      </c>
      <c r="G78" s="211"/>
      <c r="H78" s="211">
        <v>817775</v>
      </c>
      <c r="I78" s="212"/>
      <c r="J78" s="211">
        <v>817775</v>
      </c>
    </row>
    <row r="79" spans="1:10" s="177" customFormat="1" ht="18" customHeight="1" x14ac:dyDescent="0.25">
      <c r="A79" s="251" t="s">
        <v>140</v>
      </c>
      <c r="B79" s="209"/>
      <c r="C79" s="209"/>
      <c r="D79" s="233"/>
      <c r="E79" s="233"/>
      <c r="F79" s="233"/>
      <c r="G79" s="233"/>
      <c r="H79" s="233"/>
      <c r="I79" s="233"/>
      <c r="J79" s="233"/>
    </row>
    <row r="80" spans="1:10" s="177" customFormat="1" ht="18" customHeight="1" x14ac:dyDescent="0.25">
      <c r="A80" s="251" t="s">
        <v>96</v>
      </c>
      <c r="B80" s="209"/>
      <c r="C80" s="209"/>
      <c r="D80" s="233">
        <v>504943</v>
      </c>
      <c r="E80" s="233"/>
      <c r="F80" s="233">
        <v>504943</v>
      </c>
      <c r="G80" s="233"/>
      <c r="H80" s="233">
        <v>504943</v>
      </c>
      <c r="I80" s="233"/>
      <c r="J80" s="233">
        <v>504943</v>
      </c>
    </row>
    <row r="81" spans="1:10" s="177" customFormat="1" ht="18" customHeight="1" x14ac:dyDescent="0.25">
      <c r="A81" s="251" t="s">
        <v>139</v>
      </c>
      <c r="B81" s="209"/>
      <c r="C81" s="209"/>
      <c r="D81" s="233">
        <v>17395</v>
      </c>
      <c r="E81" s="233"/>
      <c r="F81" s="233">
        <v>17395</v>
      </c>
      <c r="G81" s="233"/>
      <c r="H81" s="233">
        <v>0</v>
      </c>
      <c r="I81" s="233"/>
      <c r="J81" s="233">
        <v>0</v>
      </c>
    </row>
    <row r="82" spans="1:10" s="177" customFormat="1" ht="18" customHeight="1" x14ac:dyDescent="0.25">
      <c r="A82" s="251" t="s">
        <v>173</v>
      </c>
      <c r="B82" s="209"/>
      <c r="C82" s="209"/>
      <c r="D82" s="233">
        <v>507176</v>
      </c>
      <c r="E82" s="233"/>
      <c r="F82" s="233">
        <v>507176</v>
      </c>
      <c r="G82" s="233"/>
      <c r="H82" s="233">
        <v>0</v>
      </c>
      <c r="I82" s="233"/>
      <c r="J82" s="233">
        <v>0</v>
      </c>
    </row>
    <row r="83" spans="1:10" s="177" customFormat="1" ht="18.75" customHeight="1" x14ac:dyDescent="0.25">
      <c r="A83" s="234" t="s">
        <v>8</v>
      </c>
      <c r="B83" s="209"/>
      <c r="C83" s="209"/>
      <c r="D83" s="233"/>
      <c r="E83" s="233"/>
      <c r="F83" s="233"/>
      <c r="G83" s="233"/>
      <c r="H83" s="233"/>
      <c r="I83" s="233"/>
      <c r="J83" s="233"/>
    </row>
    <row r="84" spans="1:10" s="177" customFormat="1" ht="18" customHeight="1" x14ac:dyDescent="0.25">
      <c r="A84" s="251" t="s">
        <v>60</v>
      </c>
      <c r="B84" s="209"/>
      <c r="C84" s="209"/>
      <c r="D84" s="233"/>
      <c r="E84" s="233"/>
      <c r="F84" s="233"/>
      <c r="G84" s="233"/>
      <c r="H84" s="233"/>
      <c r="I84" s="233"/>
      <c r="J84" s="233"/>
    </row>
    <row r="85" spans="1:10" s="177" customFormat="1" ht="18.75" customHeight="1" x14ac:dyDescent="0.25">
      <c r="A85" s="251" t="s">
        <v>111</v>
      </c>
      <c r="B85" s="209"/>
      <c r="C85" s="209"/>
      <c r="D85" s="260">
        <f>'SCE (conso)-6'!M49</f>
        <v>146102</v>
      </c>
      <c r="E85" s="260"/>
      <c r="F85" s="260">
        <v>133188</v>
      </c>
      <c r="G85" s="260"/>
      <c r="H85" s="260">
        <v>88506</v>
      </c>
      <c r="I85" s="260"/>
      <c r="J85" s="260">
        <v>88506</v>
      </c>
    </row>
    <row r="86" spans="1:10" s="177" customFormat="1" ht="18.75" customHeight="1" x14ac:dyDescent="0.25">
      <c r="A86" s="251" t="s">
        <v>193</v>
      </c>
      <c r="B86" s="209"/>
      <c r="C86" s="209"/>
      <c r="D86" s="260">
        <f>'SCE (conso)-6'!O49</f>
        <v>380569</v>
      </c>
      <c r="E86" s="260"/>
      <c r="F86" s="260">
        <v>220140</v>
      </c>
      <c r="G86" s="260"/>
      <c r="H86" s="260">
        <f>'SCE-7'!I34</f>
        <v>897995</v>
      </c>
      <c r="I86" s="260"/>
      <c r="J86" s="260">
        <v>789428</v>
      </c>
    </row>
    <row r="87" spans="1:10" s="177" customFormat="1" ht="18.75" customHeight="1" x14ac:dyDescent="0.25">
      <c r="A87" s="251" t="s">
        <v>112</v>
      </c>
      <c r="B87" s="209"/>
      <c r="C87" s="209"/>
      <c r="D87" s="270">
        <f>'SCE (conso)-6'!Y49</f>
        <v>1347918</v>
      </c>
      <c r="E87" s="260"/>
      <c r="F87" s="270">
        <v>1377275</v>
      </c>
      <c r="G87" s="260"/>
      <c r="H87" s="270">
        <f>'SCE-7'!K34</f>
        <v>463503</v>
      </c>
      <c r="I87" s="260"/>
      <c r="J87" s="270">
        <v>485312</v>
      </c>
    </row>
    <row r="88" spans="1:10" s="177" customFormat="1" ht="18.75" customHeight="1" x14ac:dyDescent="0.25">
      <c r="A88" s="240" t="s">
        <v>141</v>
      </c>
      <c r="B88" s="209"/>
      <c r="C88" s="209"/>
      <c r="D88" s="287"/>
      <c r="E88" s="287"/>
      <c r="F88" s="287"/>
      <c r="G88" s="287"/>
      <c r="H88" s="287"/>
      <c r="I88" s="239"/>
      <c r="J88" s="239"/>
    </row>
    <row r="89" spans="1:10" s="177" customFormat="1" ht="18.75" customHeight="1" x14ac:dyDescent="0.25">
      <c r="A89" s="240" t="s">
        <v>142</v>
      </c>
      <c r="B89" s="209"/>
      <c r="C89" s="209"/>
      <c r="D89" s="287">
        <f>SUM(D78:D87)</f>
        <v>3721878</v>
      </c>
      <c r="E89" s="239"/>
      <c r="F89" s="239">
        <f>SUM(F78:F87)</f>
        <v>3577892</v>
      </c>
      <c r="G89" s="239"/>
      <c r="H89" s="239">
        <f>SUM(H78:H87)</f>
        <v>2772722</v>
      </c>
      <c r="I89" s="239"/>
      <c r="J89" s="239">
        <f>SUM(J78:J87)</f>
        <v>2685964</v>
      </c>
    </row>
    <row r="90" spans="1:10" s="177" customFormat="1" ht="18.75" customHeight="1" x14ac:dyDescent="0.25">
      <c r="A90" s="234" t="s">
        <v>70</v>
      </c>
      <c r="B90" s="209"/>
      <c r="C90" s="209"/>
      <c r="D90" s="270">
        <f>'SCE (conso)-6'!AC49</f>
        <v>473361</v>
      </c>
      <c r="E90" s="233"/>
      <c r="F90" s="233">
        <v>513397</v>
      </c>
      <c r="G90" s="233"/>
      <c r="H90" s="252">
        <v>0</v>
      </c>
      <c r="I90" s="206"/>
      <c r="J90" s="252">
        <v>0</v>
      </c>
    </row>
    <row r="91" spans="1:10" s="177" customFormat="1" ht="18.75" customHeight="1" x14ac:dyDescent="0.25">
      <c r="A91" s="240" t="s">
        <v>28</v>
      </c>
      <c r="B91" s="209"/>
      <c r="C91" s="209"/>
      <c r="D91" s="273">
        <f>SUM(D89:D90)</f>
        <v>4195239</v>
      </c>
      <c r="E91" s="239"/>
      <c r="F91" s="238">
        <f>SUM(F89:F90)</f>
        <v>4091289</v>
      </c>
      <c r="G91" s="239"/>
      <c r="H91" s="238">
        <f>SUM(H89:H90)</f>
        <v>2772722</v>
      </c>
      <c r="I91" s="239"/>
      <c r="J91" s="238">
        <f>SUM(J89:J90)</f>
        <v>2685964</v>
      </c>
    </row>
    <row r="92" spans="1:10" s="177" customFormat="1" ht="18.75" customHeight="1" x14ac:dyDescent="0.25">
      <c r="A92" s="240"/>
      <c r="B92" s="209"/>
      <c r="C92" s="209"/>
      <c r="D92" s="239"/>
      <c r="E92" s="239"/>
      <c r="F92" s="239"/>
      <c r="G92" s="239"/>
      <c r="H92" s="239"/>
      <c r="I92" s="239"/>
      <c r="J92" s="239"/>
    </row>
    <row r="93" spans="1:10" s="177" customFormat="1" ht="18.75" customHeight="1" thickBot="1" x14ac:dyDescent="0.3">
      <c r="A93" s="240" t="s">
        <v>113</v>
      </c>
      <c r="B93" s="209"/>
      <c r="C93" s="209"/>
      <c r="D93" s="241">
        <f>+D91+D73</f>
        <v>9604188</v>
      </c>
      <c r="E93" s="239"/>
      <c r="F93" s="241">
        <f>+F91+F73</f>
        <v>9480638</v>
      </c>
      <c r="G93" s="239"/>
      <c r="H93" s="241">
        <f>H91+H73</f>
        <v>6393586</v>
      </c>
      <c r="I93" s="239"/>
      <c r="J93" s="241">
        <f>J91+J73</f>
        <v>6365044</v>
      </c>
    </row>
    <row r="94" spans="1:10" s="177" customFormat="1" ht="15.75" thickTop="1" x14ac:dyDescent="0.25">
      <c r="A94" s="224"/>
      <c r="B94" s="225"/>
      <c r="C94" s="224"/>
      <c r="D94" s="253"/>
      <c r="E94" s="254"/>
      <c r="F94" s="253"/>
      <c r="G94" s="255"/>
      <c r="H94" s="253"/>
      <c r="I94" s="254"/>
      <c r="J94" s="253"/>
    </row>
    <row r="95" spans="1:10" s="177" customFormat="1" ht="18.75" customHeight="1" x14ac:dyDescent="0.25">
      <c r="A95" s="224"/>
      <c r="B95" s="225"/>
      <c r="C95" s="224"/>
      <c r="D95" s="255"/>
      <c r="E95" s="254"/>
      <c r="F95" s="255"/>
      <c r="G95" s="255"/>
      <c r="H95" s="255"/>
      <c r="I95" s="255"/>
      <c r="J95" s="255"/>
    </row>
    <row r="96" spans="1:10" ht="38.25" customHeight="1" x14ac:dyDescent="0.25">
      <c r="D96" s="325">
        <f>D93-D37</f>
        <v>0</v>
      </c>
      <c r="H96" s="255">
        <f>H93-H37</f>
        <v>0</v>
      </c>
    </row>
    <row r="97" spans="4:10" ht="18.75" customHeight="1" x14ac:dyDescent="0.25">
      <c r="D97" s="253"/>
      <c r="F97" s="253"/>
      <c r="H97" s="253"/>
      <c r="J97" s="253"/>
    </row>
  </sheetData>
  <mergeCells count="10">
    <mergeCell ref="D48:J48"/>
    <mergeCell ref="D4:G4"/>
    <mergeCell ref="H4:J4"/>
    <mergeCell ref="D5:G5"/>
    <mergeCell ref="H5:J5"/>
    <mergeCell ref="D9:J9"/>
    <mergeCell ref="D43:G43"/>
    <mergeCell ref="H43:J43"/>
    <mergeCell ref="D44:G44"/>
    <mergeCell ref="H44:J44"/>
  </mergeCells>
  <pageMargins left="0.8" right="0.8" top="0.48" bottom="0.5" header="0.5" footer="0.5"/>
  <pageSetup paperSize="9" scale="72" firstPageNumber="2" orientation="portrait" useFirstPageNumber="1" r:id="rId1"/>
  <headerFooter>
    <oddFooter>&amp;L&amp;12The accompanying notes are an integral part of these interim financial statements.&amp;11
&amp;C&amp;12&amp;P</oddFooter>
  </headerFooter>
  <rowBreaks count="1" manualBreakCount="1"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E70"/>
  <sheetViews>
    <sheetView topLeftCell="A25" zoomScale="80" zoomScaleNormal="80" zoomScaleSheetLayoutView="80" workbookViewId="0">
      <selection activeCell="J30" sqref="J30"/>
    </sheetView>
  </sheetViews>
  <sheetFormatPr defaultColWidth="9.42578125" defaultRowHeight="22.5" customHeight="1" x14ac:dyDescent="0.25"/>
  <cols>
    <col min="1" max="1" width="70.42578125" style="18" customWidth="1"/>
    <col min="2" max="2" width="6.5703125" style="16" customWidth="1"/>
    <col min="3" max="3" width="1.140625" style="16" customWidth="1"/>
    <col min="4" max="4" width="19.42578125" style="11" bestFit="1" customWidth="1"/>
    <col min="5" max="5" width="1" style="9" customWidth="1"/>
    <col min="6" max="6" width="18.140625" style="11" bestFit="1" customWidth="1"/>
    <col min="7" max="7" width="1.140625" style="9" customWidth="1"/>
    <col min="8" max="8" width="18.5703125" style="22" bestFit="1" customWidth="1"/>
    <col min="9" max="9" width="1.28515625" style="9" customWidth="1"/>
    <col min="10" max="10" width="17.5703125" style="22" bestFit="1" customWidth="1"/>
    <col min="11" max="11" width="15.5703125" style="12" customWidth="1"/>
    <col min="12" max="12" width="10.42578125" style="19" bestFit="1" customWidth="1"/>
    <col min="13" max="13" width="1.42578125" style="19" customWidth="1"/>
    <col min="14" max="14" width="10" style="19" customWidth="1"/>
    <col min="15" max="15" width="5.5703125" style="19" customWidth="1"/>
    <col min="16" max="16384" width="9.42578125" style="19"/>
  </cols>
  <sheetData>
    <row r="1" spans="1:31" s="38" customFormat="1" ht="22.5" customHeight="1" x14ac:dyDescent="0.25">
      <c r="A1" s="3" t="s">
        <v>125</v>
      </c>
      <c r="B1" s="31"/>
      <c r="C1" s="31"/>
      <c r="D1" s="33"/>
      <c r="E1" s="34"/>
      <c r="F1" s="33"/>
      <c r="G1" s="34"/>
      <c r="H1" s="36"/>
      <c r="I1" s="34"/>
      <c r="J1" s="36"/>
      <c r="K1" s="32"/>
      <c r="L1" s="35"/>
      <c r="M1" s="32"/>
      <c r="N1" s="35"/>
      <c r="O1" s="32"/>
      <c r="P1" s="35"/>
      <c r="Q1" s="32"/>
      <c r="R1" s="35"/>
      <c r="S1" s="32"/>
      <c r="T1" s="32"/>
      <c r="U1" s="34"/>
      <c r="V1" s="37"/>
    </row>
    <row r="2" spans="1:31" s="24" customFormat="1" ht="22.5" customHeight="1" x14ac:dyDescent="0.25">
      <c r="A2" s="63" t="s">
        <v>98</v>
      </c>
      <c r="B2" s="31"/>
      <c r="C2" s="31"/>
      <c r="D2" s="64"/>
      <c r="E2" s="34"/>
      <c r="F2" s="64"/>
      <c r="G2" s="34"/>
      <c r="H2" s="35"/>
      <c r="I2" s="34"/>
      <c r="J2" s="35"/>
      <c r="K2" s="43"/>
    </row>
    <row r="3" spans="1:31" ht="22.5" customHeight="1" x14ac:dyDescent="0.25">
      <c r="A3" s="65"/>
      <c r="B3" s="31"/>
      <c r="C3" s="31"/>
      <c r="D3" s="64"/>
      <c r="E3" s="34"/>
      <c r="F3" s="64"/>
      <c r="G3" s="34"/>
      <c r="H3" s="35"/>
      <c r="I3" s="34"/>
      <c r="J3" s="35"/>
      <c r="K3" s="13"/>
    </row>
    <row r="4" spans="1:31" ht="22.5" customHeight="1" x14ac:dyDescent="0.25">
      <c r="A4" s="65" t="s">
        <v>3</v>
      </c>
      <c r="B4" s="31"/>
      <c r="C4" s="31"/>
      <c r="D4" s="331" t="s">
        <v>2</v>
      </c>
      <c r="E4" s="331"/>
      <c r="F4" s="331"/>
      <c r="G4" s="66"/>
      <c r="H4" s="332" t="s">
        <v>15</v>
      </c>
      <c r="I4" s="332"/>
      <c r="J4" s="332"/>
      <c r="K4" s="13"/>
    </row>
    <row r="5" spans="1:31" ht="22.5" customHeight="1" x14ac:dyDescent="0.25">
      <c r="A5" s="65"/>
      <c r="B5" s="31"/>
      <c r="C5" s="31"/>
      <c r="D5" s="331" t="s">
        <v>16</v>
      </c>
      <c r="E5" s="331"/>
      <c r="F5" s="331"/>
      <c r="G5" s="40"/>
      <c r="H5" s="331" t="s">
        <v>16</v>
      </c>
      <c r="I5" s="331"/>
      <c r="J5" s="331"/>
      <c r="K5" s="13"/>
    </row>
    <row r="6" spans="1:31" ht="22.5" customHeight="1" x14ac:dyDescent="0.25">
      <c r="A6" s="65"/>
      <c r="B6" s="31"/>
      <c r="C6" s="31"/>
      <c r="D6" s="329" t="s">
        <v>80</v>
      </c>
      <c r="E6" s="329"/>
      <c r="F6" s="329"/>
      <c r="G6" s="40"/>
      <c r="H6" s="329" t="s">
        <v>80</v>
      </c>
      <c r="I6" s="329"/>
      <c r="J6" s="329"/>
      <c r="K6" s="13"/>
    </row>
    <row r="7" spans="1:31" ht="22.5" customHeight="1" x14ac:dyDescent="0.25">
      <c r="A7" s="65"/>
      <c r="B7" s="31"/>
      <c r="C7" s="31"/>
      <c r="D7" s="329" t="s">
        <v>213</v>
      </c>
      <c r="E7" s="329"/>
      <c r="F7" s="329"/>
      <c r="G7" s="40"/>
      <c r="H7" s="329" t="s">
        <v>213</v>
      </c>
      <c r="I7" s="329"/>
      <c r="J7" s="329"/>
      <c r="K7" s="13"/>
    </row>
    <row r="8" spans="1:31" ht="22.5" customHeight="1" x14ac:dyDescent="0.3">
      <c r="A8" s="65"/>
      <c r="B8" s="39"/>
      <c r="C8" s="39"/>
      <c r="D8" s="67" t="s">
        <v>169</v>
      </c>
      <c r="E8" s="68"/>
      <c r="F8" s="67" t="s">
        <v>143</v>
      </c>
      <c r="G8" s="68"/>
      <c r="H8" s="67" t="s">
        <v>169</v>
      </c>
      <c r="I8" s="68"/>
      <c r="J8" s="67" t="s">
        <v>143</v>
      </c>
      <c r="K8" s="13"/>
      <c r="L8" s="321"/>
      <c r="M8" s="321"/>
      <c r="N8" s="321"/>
      <c r="O8" s="321"/>
      <c r="P8" s="321"/>
      <c r="Q8" s="323"/>
    </row>
    <row r="9" spans="1:31" ht="22.5" customHeight="1" x14ac:dyDescent="0.25">
      <c r="A9" s="69"/>
      <c r="B9" s="31"/>
      <c r="C9" s="31"/>
      <c r="D9" s="330" t="s">
        <v>81</v>
      </c>
      <c r="E9" s="330"/>
      <c r="F9" s="330"/>
      <c r="G9" s="330"/>
      <c r="H9" s="330"/>
      <c r="I9" s="330"/>
      <c r="J9" s="330"/>
      <c r="K9" s="13"/>
      <c r="L9" s="321"/>
      <c r="M9" s="321"/>
      <c r="N9" s="321"/>
      <c r="O9" s="321"/>
      <c r="P9" s="321"/>
      <c r="Q9" s="323"/>
    </row>
    <row r="10" spans="1:31" s="26" customFormat="1" ht="22.5" customHeight="1" x14ac:dyDescent="0.35">
      <c r="A10" s="70" t="s">
        <v>194</v>
      </c>
      <c r="B10" s="71"/>
      <c r="C10" s="71"/>
      <c r="D10" s="72"/>
      <c r="E10" s="73"/>
      <c r="F10" s="72"/>
      <c r="G10" s="73"/>
      <c r="H10" s="74"/>
      <c r="I10" s="73"/>
      <c r="J10" s="74"/>
      <c r="L10" s="321"/>
      <c r="M10" s="321"/>
      <c r="N10" s="321"/>
      <c r="O10" s="321"/>
      <c r="P10" s="321"/>
      <c r="Q10" s="323"/>
      <c r="AE10" s="19"/>
    </row>
    <row r="11" spans="1:31" s="26" customFormat="1" ht="21.75" x14ac:dyDescent="0.3">
      <c r="A11" s="96" t="s">
        <v>97</v>
      </c>
      <c r="B11" s="71"/>
      <c r="C11" s="71"/>
      <c r="D11" s="72">
        <v>2491858</v>
      </c>
      <c r="E11" s="75"/>
      <c r="F11" s="72">
        <v>2246819</v>
      </c>
      <c r="G11" s="75"/>
      <c r="H11" s="72">
        <v>1668439</v>
      </c>
      <c r="I11" s="75"/>
      <c r="J11" s="72">
        <v>1537064</v>
      </c>
      <c r="L11" s="322"/>
      <c r="M11" s="322"/>
      <c r="N11" s="323"/>
      <c r="O11" s="321"/>
      <c r="P11" s="323"/>
      <c r="Q11" s="323"/>
    </row>
    <row r="12" spans="1:31" s="26" customFormat="1" ht="22.5" customHeight="1" x14ac:dyDescent="0.3">
      <c r="A12" s="76" t="s">
        <v>61</v>
      </c>
      <c r="B12" s="71"/>
      <c r="C12" s="71"/>
      <c r="D12" s="72">
        <v>7321</v>
      </c>
      <c r="E12" s="75"/>
      <c r="F12" s="72">
        <v>12954</v>
      </c>
      <c r="G12" s="75"/>
      <c r="H12" s="72">
        <v>83974</v>
      </c>
      <c r="I12" s="75"/>
      <c r="J12" s="72">
        <v>48968</v>
      </c>
      <c r="L12" s="322"/>
      <c r="M12" s="322"/>
      <c r="N12" s="323"/>
      <c r="O12" s="321"/>
      <c r="P12" s="323"/>
      <c r="Q12" s="323"/>
    </row>
    <row r="13" spans="1:31" s="26" customFormat="1" ht="22.5" customHeight="1" x14ac:dyDescent="0.3">
      <c r="A13" s="77" t="s">
        <v>195</v>
      </c>
      <c r="B13" s="71"/>
      <c r="C13" s="71"/>
      <c r="D13" s="257">
        <f>SUM(D11:D12)</f>
        <v>2499179</v>
      </c>
      <c r="E13" s="79"/>
      <c r="F13" s="78">
        <f>SUM(F11:F12)</f>
        <v>2259773</v>
      </c>
      <c r="G13" s="75"/>
      <c r="H13" s="257">
        <f>SUM(H11:H12)</f>
        <v>1752413</v>
      </c>
      <c r="I13" s="75"/>
      <c r="J13" s="78">
        <f>SUM(J11:J12)</f>
        <v>1586032</v>
      </c>
      <c r="L13" s="322"/>
      <c r="M13" s="322"/>
      <c r="N13" s="323"/>
      <c r="O13" s="321"/>
      <c r="P13" s="323"/>
      <c r="Q13" s="323"/>
    </row>
    <row r="14" spans="1:31" ht="22.5" customHeight="1" x14ac:dyDescent="0.3">
      <c r="A14" s="65"/>
      <c r="B14" s="31"/>
      <c r="C14" s="31"/>
      <c r="D14" s="80"/>
      <c r="E14" s="197"/>
      <c r="F14" s="80"/>
      <c r="G14" s="75"/>
      <c r="H14" s="80"/>
      <c r="I14" s="75"/>
      <c r="J14" s="80"/>
      <c r="K14" s="13"/>
      <c r="L14" s="322"/>
      <c r="M14" s="322"/>
      <c r="N14" s="323"/>
      <c r="O14" s="321"/>
      <c r="P14" s="323"/>
      <c r="Q14" s="323"/>
    </row>
    <row r="15" spans="1:31" s="26" customFormat="1" ht="22.5" customHeight="1" x14ac:dyDescent="0.35">
      <c r="A15" s="81" t="s">
        <v>63</v>
      </c>
      <c r="B15" s="71"/>
      <c r="C15" s="71"/>
      <c r="D15" s="74"/>
      <c r="E15" s="73"/>
      <c r="F15" s="74"/>
      <c r="G15" s="73"/>
      <c r="H15" s="74"/>
      <c r="I15" s="75"/>
      <c r="J15" s="74"/>
      <c r="L15" s="322"/>
      <c r="M15" s="322"/>
      <c r="N15" s="323"/>
      <c r="O15" s="321"/>
      <c r="P15" s="323"/>
      <c r="Q15" s="323"/>
    </row>
    <row r="16" spans="1:31" s="26" customFormat="1" ht="22.5" customHeight="1" x14ac:dyDescent="0.3">
      <c r="A16" s="74" t="s">
        <v>131</v>
      </c>
      <c r="B16" s="71"/>
      <c r="C16" s="71"/>
      <c r="D16" s="72">
        <v>-2125519</v>
      </c>
      <c r="E16" s="75"/>
      <c r="F16" s="72">
        <v>-1850109</v>
      </c>
      <c r="G16" s="75"/>
      <c r="H16" s="72">
        <v>-1411726</v>
      </c>
      <c r="I16" s="75"/>
      <c r="J16" s="72">
        <v>-1275137</v>
      </c>
      <c r="L16" s="322"/>
      <c r="M16" s="322"/>
      <c r="N16" s="323"/>
      <c r="O16" s="321"/>
      <c r="P16" s="323"/>
      <c r="Q16" s="323"/>
    </row>
    <row r="17" spans="1:17" s="26" customFormat="1" ht="22.5" customHeight="1" x14ac:dyDescent="0.3">
      <c r="A17" s="83" t="s">
        <v>93</v>
      </c>
      <c r="B17" s="71"/>
      <c r="C17" s="71"/>
      <c r="D17" s="72">
        <v>-60878</v>
      </c>
      <c r="E17" s="75"/>
      <c r="F17" s="72">
        <v>-53195</v>
      </c>
      <c r="G17" s="75"/>
      <c r="H17" s="72">
        <v>-47500</v>
      </c>
      <c r="I17" s="75"/>
      <c r="J17" s="72">
        <v>-41319</v>
      </c>
      <c r="L17" s="322"/>
      <c r="M17" s="322"/>
      <c r="N17" s="323"/>
      <c r="O17" s="321"/>
      <c r="P17" s="323"/>
      <c r="Q17" s="323"/>
    </row>
    <row r="18" spans="1:17" s="26" customFormat="1" ht="22.5" customHeight="1" x14ac:dyDescent="0.3">
      <c r="A18" s="83" t="s">
        <v>82</v>
      </c>
      <c r="B18" s="71"/>
      <c r="C18" s="71"/>
      <c r="D18" s="72">
        <v>-118838</v>
      </c>
      <c r="E18" s="75"/>
      <c r="F18" s="72">
        <v>-147647</v>
      </c>
      <c r="G18" s="75"/>
      <c r="H18" s="72">
        <v>-101532</v>
      </c>
      <c r="I18" s="75"/>
      <c r="J18" s="72">
        <v>-88225</v>
      </c>
      <c r="L18" s="322"/>
      <c r="M18" s="322"/>
      <c r="N18" s="323"/>
      <c r="O18" s="321"/>
      <c r="P18" s="323"/>
      <c r="Q18" s="323"/>
    </row>
    <row r="19" spans="1:17" s="26" customFormat="1" ht="22.5" customHeight="1" x14ac:dyDescent="0.3">
      <c r="A19" s="95" t="s">
        <v>62</v>
      </c>
      <c r="B19" s="71"/>
      <c r="C19" s="71"/>
      <c r="D19" s="257">
        <f>SUM(D16:D18)</f>
        <v>-2305235</v>
      </c>
      <c r="E19" s="79"/>
      <c r="F19" s="78">
        <f>SUM(F16:F18)</f>
        <v>-2050951</v>
      </c>
      <c r="G19" s="79"/>
      <c r="H19" s="257">
        <f>SUM(H16:H18)</f>
        <v>-1560758</v>
      </c>
      <c r="I19" s="79"/>
      <c r="J19" s="78">
        <f>SUM(J16:J18)</f>
        <v>-1404681</v>
      </c>
      <c r="L19" s="322"/>
      <c r="M19" s="322"/>
      <c r="N19" s="323"/>
      <c r="O19" s="321"/>
      <c r="P19" s="323"/>
      <c r="Q19" s="323"/>
    </row>
    <row r="20" spans="1:17" s="2" customFormat="1" ht="22.5" customHeight="1" x14ac:dyDescent="0.25">
      <c r="A20" s="84"/>
      <c r="B20" s="85"/>
      <c r="C20" s="85"/>
      <c r="D20" s="86"/>
      <c r="E20" s="86"/>
      <c r="F20" s="86"/>
      <c r="G20" s="86"/>
      <c r="H20" s="86"/>
      <c r="I20" s="86"/>
      <c r="J20" s="86"/>
      <c r="K20" s="29"/>
      <c r="L20" s="322"/>
      <c r="M20" s="322"/>
      <c r="N20" s="323"/>
      <c r="O20" s="321"/>
      <c r="P20" s="323"/>
      <c r="Q20" s="323"/>
    </row>
    <row r="21" spans="1:17" s="26" customFormat="1" ht="22.5" customHeight="1" x14ac:dyDescent="0.3">
      <c r="A21" s="163" t="s">
        <v>164</v>
      </c>
      <c r="B21" s="162"/>
      <c r="C21" s="162"/>
      <c r="D21" s="167">
        <f>SUM(D13,D19)</f>
        <v>193944</v>
      </c>
      <c r="E21" s="79"/>
      <c r="F21" s="167">
        <f>SUM(F13,F19)</f>
        <v>208822</v>
      </c>
      <c r="G21" s="79"/>
      <c r="H21" s="167">
        <f>SUM(H13,H19)</f>
        <v>191655</v>
      </c>
      <c r="I21" s="167"/>
      <c r="J21" s="167">
        <f>SUM(J13,J19)</f>
        <v>181351</v>
      </c>
      <c r="L21" s="322"/>
      <c r="M21" s="322"/>
      <c r="N21" s="323"/>
      <c r="O21" s="321"/>
      <c r="P21" s="323"/>
      <c r="Q21" s="323"/>
    </row>
    <row r="22" spans="1:17" s="26" customFormat="1" ht="22.5" customHeight="1" x14ac:dyDescent="0.3">
      <c r="A22" s="165" t="s">
        <v>37</v>
      </c>
      <c r="B22" s="162"/>
      <c r="C22" s="162"/>
      <c r="D22" s="168">
        <v>-36344</v>
      </c>
      <c r="E22" s="168"/>
      <c r="F22" s="168">
        <v>-48194</v>
      </c>
      <c r="G22" s="168"/>
      <c r="H22" s="168">
        <v>-29864</v>
      </c>
      <c r="I22" s="168"/>
      <c r="J22" s="168">
        <v>-35519</v>
      </c>
      <c r="L22" s="322"/>
      <c r="M22" s="322"/>
      <c r="N22" s="323"/>
      <c r="O22" s="321"/>
      <c r="P22" s="323"/>
      <c r="Q22" s="323"/>
    </row>
    <row r="23" spans="1:17" s="26" customFormat="1" ht="22.5" customHeight="1" x14ac:dyDescent="0.3">
      <c r="A23" s="165" t="s">
        <v>250</v>
      </c>
      <c r="B23" s="71"/>
      <c r="C23" s="71"/>
      <c r="D23" s="169">
        <v>457</v>
      </c>
      <c r="E23" s="73"/>
      <c r="F23" s="169">
        <v>-126</v>
      </c>
      <c r="G23" s="73"/>
      <c r="H23" s="169">
        <v>0</v>
      </c>
      <c r="I23" s="73"/>
      <c r="J23" s="169">
        <v>0</v>
      </c>
      <c r="L23" s="322"/>
      <c r="M23" s="322"/>
      <c r="N23" s="323"/>
      <c r="O23" s="321"/>
      <c r="P23" s="323"/>
      <c r="Q23" s="323"/>
    </row>
    <row r="24" spans="1:17" s="26" customFormat="1" ht="22.5" customHeight="1" x14ac:dyDescent="0.3">
      <c r="A24" s="166" t="s">
        <v>148</v>
      </c>
      <c r="B24" s="71"/>
      <c r="C24" s="71"/>
      <c r="D24" s="86">
        <f>SUM(D21:D23)</f>
        <v>158057</v>
      </c>
      <c r="E24" s="79"/>
      <c r="F24" s="86">
        <f>SUM(F21:F23)</f>
        <v>160502</v>
      </c>
      <c r="G24" s="79"/>
      <c r="H24" s="86">
        <f>SUM(H21:H23)</f>
        <v>161791</v>
      </c>
      <c r="I24" s="79"/>
      <c r="J24" s="86">
        <f>SUM(J21:J23)</f>
        <v>145832</v>
      </c>
      <c r="L24" s="322"/>
      <c r="M24" s="322"/>
      <c r="N24" s="323"/>
      <c r="O24" s="321"/>
      <c r="P24" s="323"/>
      <c r="Q24" s="323"/>
    </row>
    <row r="25" spans="1:17" s="26" customFormat="1" ht="22.5" customHeight="1" x14ac:dyDescent="0.3">
      <c r="A25" s="165" t="s">
        <v>86</v>
      </c>
      <c r="B25" s="71"/>
      <c r="C25" s="71"/>
      <c r="D25" s="169">
        <v>-33743</v>
      </c>
      <c r="E25" s="73"/>
      <c r="F25" s="169">
        <v>-48096</v>
      </c>
      <c r="G25" s="73"/>
      <c r="H25" s="169">
        <v>-23680</v>
      </c>
      <c r="I25" s="73"/>
      <c r="J25" s="169">
        <v>-28718</v>
      </c>
      <c r="L25" s="322"/>
      <c r="M25" s="322"/>
      <c r="N25" s="323"/>
      <c r="O25" s="321"/>
      <c r="P25" s="323"/>
      <c r="Q25" s="323"/>
    </row>
    <row r="26" spans="1:17" s="26" customFormat="1" ht="22.5" customHeight="1" thickBot="1" x14ac:dyDescent="0.35">
      <c r="A26" s="164" t="s">
        <v>147</v>
      </c>
      <c r="B26" s="71"/>
      <c r="C26" s="71"/>
      <c r="D26" s="89">
        <f>+D24+D25</f>
        <v>124314</v>
      </c>
      <c r="E26" s="79"/>
      <c r="F26" s="89">
        <f>+F24+F25</f>
        <v>112406</v>
      </c>
      <c r="G26" s="79"/>
      <c r="H26" s="89">
        <f>+H24+H25</f>
        <v>138111</v>
      </c>
      <c r="I26" s="79"/>
      <c r="J26" s="89">
        <f>+J24+J25</f>
        <v>117114</v>
      </c>
      <c r="L26" s="322"/>
      <c r="M26" s="322"/>
      <c r="N26" s="323"/>
      <c r="O26" s="321"/>
      <c r="P26" s="323"/>
      <c r="Q26" s="323"/>
    </row>
    <row r="27" spans="1:17" s="26" customFormat="1" ht="22.5" customHeight="1" thickTop="1" x14ac:dyDescent="0.25">
      <c r="A27" s="84"/>
      <c r="B27" s="85"/>
      <c r="C27" s="85"/>
      <c r="D27" s="63"/>
      <c r="E27" s="86"/>
      <c r="F27" s="63"/>
      <c r="G27" s="86"/>
      <c r="H27" s="86"/>
      <c r="I27" s="86"/>
      <c r="J27" s="86"/>
      <c r="L27" s="322"/>
      <c r="M27" s="322"/>
      <c r="N27" s="323"/>
      <c r="O27" s="321"/>
      <c r="P27" s="323"/>
      <c r="Q27" s="323"/>
    </row>
    <row r="28" spans="1:17" s="26" customFormat="1" ht="22.5" customHeight="1" x14ac:dyDescent="0.3">
      <c r="A28" s="87" t="s">
        <v>64</v>
      </c>
      <c r="B28" s="71"/>
      <c r="C28" s="71"/>
      <c r="D28" s="88"/>
      <c r="E28" s="79"/>
      <c r="F28" s="88"/>
      <c r="G28" s="79"/>
      <c r="H28" s="88"/>
      <c r="I28" s="79"/>
      <c r="J28" s="88"/>
      <c r="L28" s="322"/>
      <c r="M28" s="322"/>
      <c r="N28" s="323"/>
      <c r="O28" s="321"/>
      <c r="P28" s="323"/>
      <c r="Q28" s="323"/>
    </row>
    <row r="29" spans="1:17" s="26" customFormat="1" ht="22.5" customHeight="1" x14ac:dyDescent="0.35">
      <c r="A29" s="90" t="s">
        <v>123</v>
      </c>
      <c r="B29" s="71"/>
      <c r="C29" s="71"/>
      <c r="D29" s="88"/>
      <c r="E29" s="79"/>
      <c r="F29" s="88"/>
      <c r="G29" s="79"/>
      <c r="H29" s="88"/>
      <c r="I29" s="79"/>
      <c r="J29" s="88"/>
      <c r="K29" s="74"/>
      <c r="L29" s="322"/>
      <c r="M29" s="322"/>
      <c r="N29" s="323"/>
      <c r="O29" s="321"/>
      <c r="P29" s="323"/>
      <c r="Q29" s="323"/>
    </row>
    <row r="30" spans="1:17" s="26" customFormat="1" ht="22.5" customHeight="1" x14ac:dyDescent="0.3">
      <c r="A30" s="74" t="s">
        <v>196</v>
      </c>
      <c r="B30" s="71"/>
      <c r="C30" s="71"/>
      <c r="D30" s="261">
        <v>-2454</v>
      </c>
      <c r="E30" s="75"/>
      <c r="F30" s="261">
        <v>-437</v>
      </c>
      <c r="G30" s="75"/>
      <c r="H30" s="262">
        <v>0</v>
      </c>
      <c r="I30" s="82"/>
      <c r="J30" s="262">
        <v>0</v>
      </c>
      <c r="K30" s="74"/>
      <c r="L30" s="322"/>
      <c r="M30" s="322"/>
      <c r="N30" s="323"/>
      <c r="O30" s="321"/>
      <c r="P30" s="323"/>
      <c r="Q30" s="323"/>
    </row>
    <row r="31" spans="1:17" s="26" customFormat="1" ht="22.5" customHeight="1" x14ac:dyDescent="0.3">
      <c r="A31" s="87" t="s">
        <v>135</v>
      </c>
      <c r="B31" s="71"/>
      <c r="C31" s="71"/>
      <c r="D31" s="263">
        <f>SUM(D30:D30)</f>
        <v>-2454</v>
      </c>
      <c r="E31" s="92"/>
      <c r="F31" s="91">
        <f>SUM(F30:F30)</f>
        <v>-437</v>
      </c>
      <c r="G31" s="92"/>
      <c r="H31" s="175">
        <f>SUM(H30:H30)</f>
        <v>0</v>
      </c>
      <c r="I31" s="93"/>
      <c r="J31" s="175">
        <f>SUM(J30:J30)</f>
        <v>0</v>
      </c>
      <c r="K31" s="74"/>
      <c r="L31" s="322"/>
      <c r="M31" s="322"/>
      <c r="N31" s="323"/>
      <c r="O31" s="321"/>
      <c r="P31" s="323"/>
      <c r="Q31" s="323"/>
    </row>
    <row r="32" spans="1:17" s="2" customFormat="1" ht="22.5" customHeight="1" x14ac:dyDescent="0.25">
      <c r="A32" s="63" t="s">
        <v>146</v>
      </c>
      <c r="F32" s="178"/>
      <c r="H32" s="178"/>
      <c r="J32" s="178"/>
      <c r="K32" s="148"/>
      <c r="L32" s="322"/>
      <c r="M32" s="322"/>
      <c r="N32" s="323"/>
      <c r="O32" s="321"/>
      <c r="P32" s="323"/>
      <c r="Q32" s="323"/>
    </row>
    <row r="33" spans="1:17" s="2" customFormat="1" ht="22.5" customHeight="1" x14ac:dyDescent="0.25">
      <c r="A33" s="63" t="s">
        <v>128</v>
      </c>
      <c r="D33" s="156">
        <f>+D31</f>
        <v>-2454</v>
      </c>
      <c r="E33" s="148"/>
      <c r="F33" s="156">
        <f>+F31</f>
        <v>-437</v>
      </c>
      <c r="G33" s="148"/>
      <c r="H33" s="174">
        <f>+H31</f>
        <v>0</v>
      </c>
      <c r="I33" s="148"/>
      <c r="J33" s="174">
        <f>+J31</f>
        <v>0</v>
      </c>
      <c r="K33" s="148"/>
      <c r="L33" s="322"/>
      <c r="M33" s="322"/>
      <c r="N33" s="323"/>
      <c r="O33" s="321"/>
      <c r="P33" s="323"/>
      <c r="Q33" s="323"/>
    </row>
    <row r="34" spans="1:17" s="2" customFormat="1" ht="22.5" customHeight="1" thickBot="1" x14ac:dyDescent="0.3">
      <c r="A34" s="63" t="s">
        <v>145</v>
      </c>
      <c r="D34" s="154">
        <f>SUM(D26,D33)</f>
        <v>121860</v>
      </c>
      <c r="E34" s="148"/>
      <c r="F34" s="154">
        <f>SUM(F26,F33)</f>
        <v>111969</v>
      </c>
      <c r="G34" s="148"/>
      <c r="H34" s="154">
        <f>SUM(H26,H33)</f>
        <v>138111</v>
      </c>
      <c r="I34" s="148"/>
      <c r="J34" s="154">
        <f>SUM(J26,J33)</f>
        <v>117114</v>
      </c>
      <c r="K34" s="148"/>
      <c r="L34" s="322"/>
      <c r="M34" s="322"/>
      <c r="N34" s="323"/>
      <c r="O34" s="321"/>
      <c r="P34" s="323"/>
      <c r="Q34" s="323"/>
    </row>
    <row r="35" spans="1:17" s="2" customFormat="1" ht="22.5" customHeight="1" thickTop="1" x14ac:dyDescent="0.25">
      <c r="A35" s="63"/>
      <c r="D35" s="148"/>
      <c r="E35" s="148"/>
      <c r="F35" s="148"/>
      <c r="G35" s="148"/>
      <c r="H35" s="148"/>
      <c r="I35" s="148"/>
      <c r="J35" s="148"/>
      <c r="K35" s="148"/>
      <c r="L35" s="322"/>
      <c r="M35" s="322"/>
      <c r="N35" s="323"/>
      <c r="O35" s="321"/>
      <c r="P35" s="323"/>
      <c r="Q35" s="323"/>
    </row>
    <row r="36" spans="1:17" s="2" customFormat="1" ht="22.5" customHeight="1" x14ac:dyDescent="0.3">
      <c r="A36" s="87" t="s">
        <v>157</v>
      </c>
      <c r="D36" s="148"/>
      <c r="E36" s="148"/>
      <c r="F36" s="148"/>
      <c r="G36" s="148"/>
      <c r="H36" s="148"/>
      <c r="I36" s="148"/>
      <c r="J36" s="148"/>
      <c r="K36" s="148"/>
      <c r="L36" s="322"/>
      <c r="M36" s="322"/>
      <c r="N36" s="323"/>
      <c r="O36" s="321"/>
      <c r="P36" s="323"/>
      <c r="Q36" s="323"/>
    </row>
    <row r="37" spans="1:17" s="26" customFormat="1" ht="22.5" customHeight="1" x14ac:dyDescent="0.3">
      <c r="A37" s="74" t="s">
        <v>115</v>
      </c>
      <c r="D37" s="72">
        <v>135480</v>
      </c>
      <c r="E37" s="72"/>
      <c r="F37" s="72">
        <f>F26-F38</f>
        <v>119586</v>
      </c>
      <c r="G37" s="72"/>
      <c r="H37" s="72">
        <f>H26-H38</f>
        <v>138111</v>
      </c>
      <c r="I37" s="72"/>
      <c r="J37" s="72">
        <f>J26-J38</f>
        <v>117114</v>
      </c>
      <c r="K37" s="74"/>
      <c r="L37" s="322"/>
      <c r="M37" s="322"/>
      <c r="N37" s="323"/>
      <c r="O37" s="321"/>
      <c r="P37" s="323"/>
      <c r="Q37" s="323"/>
    </row>
    <row r="38" spans="1:17" s="26" customFormat="1" ht="22.5" customHeight="1" x14ac:dyDescent="0.3">
      <c r="A38" s="74" t="s">
        <v>41</v>
      </c>
      <c r="D38" s="72">
        <v>-11166</v>
      </c>
      <c r="E38" s="72"/>
      <c r="F38" s="72">
        <v>-7180</v>
      </c>
      <c r="G38" s="72"/>
      <c r="H38" s="173">
        <v>0</v>
      </c>
      <c r="I38" s="72"/>
      <c r="J38" s="173">
        <v>0</v>
      </c>
      <c r="K38" s="74"/>
      <c r="L38" s="322"/>
      <c r="M38" s="322"/>
      <c r="N38" s="323"/>
      <c r="O38" s="321"/>
      <c r="P38" s="323"/>
      <c r="Q38" s="323"/>
    </row>
    <row r="39" spans="1:17" ht="22.5" customHeight="1" thickBot="1" x14ac:dyDescent="0.3">
      <c r="A39" s="84" t="s">
        <v>147</v>
      </c>
      <c r="D39" s="149">
        <f>SUM(D37:D38)</f>
        <v>124314</v>
      </c>
      <c r="E39" s="147"/>
      <c r="F39" s="149">
        <f>SUM(F37:F38)</f>
        <v>112406</v>
      </c>
      <c r="G39" s="147"/>
      <c r="H39" s="149">
        <f>SUM(H37:H38)</f>
        <v>138111</v>
      </c>
      <c r="I39" s="147"/>
      <c r="J39" s="149">
        <f t="shared" ref="J39" si="0">SUM(J37:J38)</f>
        <v>117114</v>
      </c>
      <c r="K39" s="150"/>
      <c r="L39" s="322"/>
      <c r="M39" s="322"/>
      <c r="N39" s="323"/>
      <c r="O39" s="321"/>
      <c r="P39" s="323"/>
      <c r="Q39" s="323"/>
    </row>
    <row r="40" spans="1:17" ht="22.5" customHeight="1" thickTop="1" x14ac:dyDescent="0.3">
      <c r="A40" s="87"/>
      <c r="D40" s="147"/>
      <c r="E40" s="151"/>
      <c r="F40" s="147"/>
      <c r="G40" s="151"/>
      <c r="H40" s="152"/>
      <c r="I40" s="151"/>
      <c r="J40" s="152"/>
      <c r="K40" s="150"/>
      <c r="L40" s="322"/>
      <c r="M40" s="322"/>
      <c r="N40" s="323"/>
      <c r="O40" s="321"/>
      <c r="P40" s="323"/>
      <c r="Q40" s="323"/>
    </row>
    <row r="41" spans="1:17" ht="22.5" customHeight="1" x14ac:dyDescent="0.25">
      <c r="A41" s="84" t="s">
        <v>166</v>
      </c>
      <c r="D41" s="147"/>
      <c r="E41" s="151"/>
      <c r="F41" s="147"/>
      <c r="G41" s="151"/>
      <c r="H41" s="152"/>
      <c r="I41" s="151"/>
      <c r="J41" s="152"/>
      <c r="K41" s="150"/>
      <c r="L41" s="322"/>
      <c r="M41" s="322"/>
      <c r="N41" s="323"/>
      <c r="O41" s="321"/>
      <c r="P41" s="323"/>
      <c r="Q41" s="323"/>
    </row>
    <row r="42" spans="1:17" ht="22.5" customHeight="1" x14ac:dyDescent="0.25">
      <c r="A42" s="65" t="s">
        <v>114</v>
      </c>
      <c r="D42" s="147">
        <v>134001</v>
      </c>
      <c r="E42" s="147"/>
      <c r="F42" s="147">
        <f>F34-F43</f>
        <v>119977</v>
      </c>
      <c r="G42" s="147"/>
      <c r="H42" s="147">
        <f>H34-H43</f>
        <v>138111</v>
      </c>
      <c r="I42" s="147"/>
      <c r="J42" s="147">
        <f>J34-J43</f>
        <v>117114</v>
      </c>
      <c r="K42" s="150"/>
      <c r="L42" s="322"/>
      <c r="M42" s="322"/>
      <c r="N42" s="323"/>
      <c r="O42" s="321"/>
      <c r="P42" s="323"/>
      <c r="Q42" s="323"/>
    </row>
    <row r="43" spans="1:17" ht="22.5" customHeight="1" x14ac:dyDescent="0.3">
      <c r="A43" s="65" t="s">
        <v>78</v>
      </c>
      <c r="D43" s="147">
        <v>-12141</v>
      </c>
      <c r="E43" s="151"/>
      <c r="F43" s="147">
        <v>-8008</v>
      </c>
      <c r="G43" s="151"/>
      <c r="H43" s="173">
        <v>0</v>
      </c>
      <c r="I43" s="72"/>
      <c r="J43" s="173">
        <v>0</v>
      </c>
      <c r="K43" s="150"/>
      <c r="L43" s="322"/>
      <c r="M43" s="322"/>
      <c r="N43" s="323"/>
      <c r="O43" s="321"/>
      <c r="P43" s="323"/>
      <c r="Q43" s="323"/>
    </row>
    <row r="44" spans="1:17" ht="22.5" customHeight="1" thickBot="1" x14ac:dyDescent="0.3">
      <c r="A44" s="84" t="s">
        <v>165</v>
      </c>
      <c r="D44" s="149">
        <f>SUM(D42:D43)</f>
        <v>121860</v>
      </c>
      <c r="E44" s="147"/>
      <c r="F44" s="149">
        <f>SUM(F42:F43)</f>
        <v>111969</v>
      </c>
      <c r="G44" s="147"/>
      <c r="H44" s="149">
        <f t="shared" ref="H44" si="1">SUM(H42:H43)</f>
        <v>138111</v>
      </c>
      <c r="I44" s="147"/>
      <c r="J44" s="149">
        <f t="shared" ref="J44" si="2">SUM(J42:J43)</f>
        <v>117114</v>
      </c>
      <c r="K44" s="150"/>
      <c r="L44" s="322"/>
      <c r="M44" s="322"/>
      <c r="N44" s="323"/>
      <c r="O44" s="321"/>
      <c r="P44" s="323"/>
      <c r="Q44" s="323"/>
    </row>
    <row r="45" spans="1:17" ht="22.5" customHeight="1" thickTop="1" x14ac:dyDescent="0.25">
      <c r="A45" s="84"/>
      <c r="D45" s="147"/>
      <c r="E45" s="151"/>
      <c r="F45" s="147"/>
      <c r="G45" s="151"/>
      <c r="H45" s="152"/>
      <c r="I45" s="151"/>
      <c r="J45" s="152"/>
      <c r="K45" s="150"/>
      <c r="L45" s="322"/>
      <c r="M45" s="322"/>
      <c r="N45" s="323"/>
      <c r="O45" s="321"/>
      <c r="P45" s="323"/>
      <c r="Q45" s="323"/>
    </row>
    <row r="46" spans="1:17" ht="22.5" customHeight="1" x14ac:dyDescent="0.3">
      <c r="A46" s="95" t="s">
        <v>206</v>
      </c>
      <c r="B46" s="31"/>
      <c r="D46" s="147"/>
      <c r="E46" s="151"/>
      <c r="F46" s="147"/>
      <c r="G46" s="151"/>
      <c r="H46" s="152"/>
      <c r="I46" s="151"/>
      <c r="J46" s="152"/>
      <c r="K46" s="150"/>
      <c r="L46" s="322"/>
      <c r="M46" s="322"/>
      <c r="N46" s="323"/>
      <c r="O46" s="321"/>
      <c r="P46" s="323"/>
      <c r="Q46" s="323"/>
    </row>
    <row r="47" spans="1:17" ht="22.5" customHeight="1" thickBot="1" x14ac:dyDescent="0.35">
      <c r="A47" s="83" t="s">
        <v>207</v>
      </c>
      <c r="D47" s="155">
        <v>0.17</v>
      </c>
      <c r="E47" s="153"/>
      <c r="F47" s="155">
        <f>+F37/681480</f>
        <v>0.17547983799964784</v>
      </c>
      <c r="G47" s="153"/>
      <c r="H47" s="155">
        <v>0.17</v>
      </c>
      <c r="I47" s="153"/>
      <c r="J47" s="155">
        <f>+J37/681480</f>
        <v>0.17185243880964959</v>
      </c>
      <c r="K47" s="150"/>
    </row>
    <row r="48" spans="1:17" ht="22.5" customHeight="1" thickTop="1" x14ac:dyDescent="0.25">
      <c r="A48" s="2"/>
      <c r="D48" s="147"/>
      <c r="E48" s="151"/>
      <c r="F48" s="147"/>
      <c r="G48" s="151"/>
      <c r="H48" s="152"/>
      <c r="I48" s="151"/>
      <c r="J48" s="152"/>
      <c r="K48" s="150"/>
    </row>
    <row r="49" spans="1:11" ht="22.5" customHeight="1" x14ac:dyDescent="0.25">
      <c r="A49" s="26"/>
      <c r="D49" s="147"/>
      <c r="E49" s="151"/>
      <c r="F49" s="147"/>
      <c r="G49" s="151"/>
      <c r="H49" s="152"/>
      <c r="I49" s="151"/>
      <c r="J49" s="152"/>
      <c r="K49" s="150"/>
    </row>
    <row r="50" spans="1:11" ht="22.5" customHeight="1" x14ac:dyDescent="0.25">
      <c r="A50" s="26"/>
      <c r="D50" s="147"/>
      <c r="E50" s="151"/>
      <c r="F50" s="147"/>
      <c r="G50" s="151"/>
      <c r="H50" s="152"/>
      <c r="I50" s="151"/>
      <c r="J50" s="152"/>
      <c r="K50" s="150"/>
    </row>
    <row r="51" spans="1:11" ht="22.5" customHeight="1" x14ac:dyDescent="0.25">
      <c r="D51" s="13"/>
      <c r="E51" s="145"/>
      <c r="F51" s="13"/>
      <c r="G51" s="145"/>
      <c r="H51" s="146"/>
      <c r="I51" s="145"/>
      <c r="J51" s="146"/>
    </row>
    <row r="52" spans="1:11" ht="22.5" customHeight="1" x14ac:dyDescent="0.25">
      <c r="D52" s="13"/>
      <c r="E52" s="145"/>
      <c r="F52" s="13"/>
      <c r="G52" s="145"/>
      <c r="H52" s="146"/>
      <c r="I52" s="145"/>
      <c r="J52" s="146"/>
    </row>
    <row r="53" spans="1:11" ht="22.5" customHeight="1" x14ac:dyDescent="0.25">
      <c r="D53" s="13"/>
      <c r="E53" s="145"/>
      <c r="F53" s="13"/>
      <c r="G53" s="145"/>
      <c r="H53" s="146"/>
      <c r="I53" s="146"/>
      <c r="J53" s="146"/>
    </row>
    <row r="54" spans="1:11" ht="22.5" customHeight="1" x14ac:dyDescent="0.25">
      <c r="D54" s="13"/>
      <c r="E54" s="145"/>
      <c r="F54" s="13"/>
      <c r="G54" s="145"/>
      <c r="H54" s="146"/>
      <c r="I54" s="145"/>
      <c r="J54" s="146"/>
    </row>
    <row r="55" spans="1:11" ht="22.5" customHeight="1" x14ac:dyDescent="0.25">
      <c r="D55" s="13"/>
      <c r="E55" s="145"/>
      <c r="F55" s="13"/>
      <c r="G55" s="145"/>
      <c r="H55" s="146"/>
      <c r="I55" s="145"/>
      <c r="J55" s="146"/>
    </row>
    <row r="56" spans="1:11" ht="22.5" customHeight="1" x14ac:dyDescent="0.25">
      <c r="D56" s="13"/>
      <c r="E56" s="145"/>
      <c r="F56" s="13"/>
      <c r="G56" s="145"/>
      <c r="H56" s="146"/>
      <c r="I56" s="145"/>
      <c r="J56" s="146"/>
    </row>
    <row r="57" spans="1:11" ht="22.5" customHeight="1" x14ac:dyDescent="0.25">
      <c r="D57" s="13"/>
      <c r="E57" s="145"/>
      <c r="F57" s="13"/>
      <c r="G57" s="145"/>
      <c r="H57" s="146"/>
      <c r="I57" s="145"/>
      <c r="J57" s="146"/>
    </row>
    <row r="58" spans="1:11" ht="22.5" customHeight="1" x14ac:dyDescent="0.25">
      <c r="D58" s="13"/>
      <c r="E58" s="145"/>
      <c r="F58" s="13"/>
      <c r="G58" s="145"/>
      <c r="H58" s="146"/>
      <c r="I58" s="145"/>
      <c r="J58" s="146"/>
    </row>
    <row r="59" spans="1:11" ht="22.5" customHeight="1" x14ac:dyDescent="0.25">
      <c r="D59" s="13"/>
      <c r="E59" s="145"/>
      <c r="F59" s="13"/>
      <c r="G59" s="145"/>
      <c r="H59" s="146"/>
      <c r="I59" s="145"/>
      <c r="J59" s="146"/>
    </row>
    <row r="60" spans="1:11" ht="22.5" customHeight="1" x14ac:dyDescent="0.25">
      <c r="D60" s="13"/>
      <c r="E60" s="145"/>
      <c r="F60" s="13"/>
      <c r="G60" s="145"/>
      <c r="H60" s="146"/>
      <c r="I60" s="145"/>
      <c r="J60" s="146"/>
    </row>
    <row r="61" spans="1:11" ht="22.5" customHeight="1" x14ac:dyDescent="0.25">
      <c r="D61" s="13"/>
      <c r="E61" s="145"/>
      <c r="F61" s="13"/>
      <c r="G61" s="145"/>
      <c r="H61" s="146"/>
      <c r="I61" s="145"/>
      <c r="J61" s="146"/>
    </row>
    <row r="62" spans="1:11" ht="22.5" customHeight="1" x14ac:dyDescent="0.25">
      <c r="D62" s="13"/>
      <c r="E62" s="145"/>
      <c r="F62" s="13"/>
      <c r="G62" s="145"/>
      <c r="H62" s="146"/>
      <c r="I62" s="145"/>
      <c r="J62" s="146"/>
    </row>
    <row r="63" spans="1:11" ht="22.5" customHeight="1" x14ac:dyDescent="0.25">
      <c r="D63" s="13"/>
      <c r="E63" s="145"/>
      <c r="F63" s="13"/>
      <c r="G63" s="145"/>
      <c r="H63" s="146"/>
      <c r="I63" s="145"/>
      <c r="J63" s="146"/>
    </row>
    <row r="64" spans="1:11" ht="22.5" customHeight="1" x14ac:dyDescent="0.25">
      <c r="D64" s="13"/>
      <c r="E64" s="145"/>
      <c r="F64" s="13"/>
      <c r="G64" s="145"/>
      <c r="H64" s="146"/>
      <c r="I64" s="145"/>
      <c r="J64" s="146"/>
    </row>
    <row r="65" spans="4:10" ht="22.5" customHeight="1" x14ac:dyDescent="0.25">
      <c r="D65" s="13"/>
      <c r="E65" s="145"/>
      <c r="F65" s="13"/>
      <c r="G65" s="145"/>
      <c r="H65" s="146"/>
      <c r="I65" s="145"/>
      <c r="J65" s="146"/>
    </row>
    <row r="66" spans="4:10" ht="22.5" customHeight="1" x14ac:dyDescent="0.25">
      <c r="D66" s="13"/>
      <c r="E66" s="145"/>
      <c r="F66" s="13"/>
      <c r="G66" s="145"/>
      <c r="H66" s="146"/>
      <c r="I66" s="145"/>
      <c r="J66" s="146"/>
    </row>
    <row r="67" spans="4:10" ht="22.5" customHeight="1" x14ac:dyDescent="0.25">
      <c r="D67" s="13"/>
      <c r="E67" s="145"/>
      <c r="F67" s="13"/>
      <c r="G67" s="145"/>
      <c r="H67" s="146"/>
      <c r="I67" s="145"/>
      <c r="J67" s="146"/>
    </row>
    <row r="68" spans="4:10" ht="22.5" customHeight="1" x14ac:dyDescent="0.25">
      <c r="D68" s="13"/>
      <c r="E68" s="145"/>
      <c r="F68" s="13"/>
      <c r="G68" s="145"/>
      <c r="H68" s="146"/>
      <c r="I68" s="145"/>
      <c r="J68" s="146"/>
    </row>
    <row r="69" spans="4:10" ht="22.5" customHeight="1" x14ac:dyDescent="0.25">
      <c r="D69" s="13"/>
      <c r="E69" s="145"/>
      <c r="F69" s="13"/>
      <c r="G69" s="145"/>
      <c r="H69" s="146"/>
      <c r="I69" s="145"/>
      <c r="J69" s="146"/>
    </row>
    <row r="70" spans="4:10" ht="22.5" customHeight="1" x14ac:dyDescent="0.25">
      <c r="D70" s="13"/>
      <c r="E70" s="145"/>
      <c r="F70" s="13"/>
      <c r="G70" s="145"/>
      <c r="H70" s="146"/>
      <c r="I70" s="145"/>
      <c r="J70" s="146"/>
    </row>
  </sheetData>
  <mergeCells count="9">
    <mergeCell ref="D7:F7"/>
    <mergeCell ref="H7:J7"/>
    <mergeCell ref="D9:J9"/>
    <mergeCell ref="D4:F4"/>
    <mergeCell ref="H4:J4"/>
    <mergeCell ref="D5:F5"/>
    <mergeCell ref="H5:J5"/>
    <mergeCell ref="D6:F6"/>
    <mergeCell ref="H6:J6"/>
  </mergeCells>
  <pageMargins left="0.8" right="0.8" top="0.48" bottom="0.5" header="0.5" footer="0.5"/>
  <pageSetup paperSize="9" scale="55" firstPageNumber="4" fitToHeight="4" orientation="portrait" useFirstPageNumber="1" r:id="rId1"/>
  <headerFooter alignWithMargins="0">
    <oddFooter>&amp;L&amp;16The accompanying notes are an integral part of these interim financial statements.
&amp;C&amp;16&amp;P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70"/>
  <sheetViews>
    <sheetView topLeftCell="A28" zoomScale="90" zoomScaleNormal="90" zoomScaleSheetLayoutView="80" workbookViewId="0">
      <selection activeCell="D42" sqref="D42"/>
    </sheetView>
  </sheetViews>
  <sheetFormatPr defaultColWidth="9.42578125" defaultRowHeight="22.5" customHeight="1" x14ac:dyDescent="0.25"/>
  <cols>
    <col min="1" max="1" width="70.42578125" style="18" customWidth="1"/>
    <col min="2" max="2" width="6.5703125" style="16" customWidth="1"/>
    <col min="3" max="3" width="1.140625" style="16" customWidth="1"/>
    <col min="4" max="4" width="19.42578125" style="11" bestFit="1" customWidth="1"/>
    <col min="5" max="5" width="1" style="9" customWidth="1"/>
    <col min="6" max="6" width="18.140625" style="11" bestFit="1" customWidth="1"/>
    <col min="7" max="7" width="1.140625" style="9" customWidth="1"/>
    <col min="8" max="8" width="18.5703125" style="22" bestFit="1" customWidth="1"/>
    <col min="9" max="9" width="1.28515625" style="9" customWidth="1"/>
    <col min="10" max="10" width="17.5703125" style="22" bestFit="1" customWidth="1"/>
    <col min="11" max="11" width="15.5703125" style="12" customWidth="1"/>
    <col min="12" max="16384" width="9.42578125" style="19"/>
  </cols>
  <sheetData>
    <row r="1" spans="1:21" s="38" customFormat="1" ht="22.5" customHeight="1" x14ac:dyDescent="0.25">
      <c r="A1" s="3" t="s">
        <v>125</v>
      </c>
      <c r="B1" s="31"/>
      <c r="C1" s="31"/>
      <c r="D1" s="33"/>
      <c r="E1" s="34"/>
      <c r="F1" s="33"/>
      <c r="G1" s="34"/>
      <c r="H1" s="36"/>
      <c r="I1" s="34"/>
      <c r="J1" s="36"/>
      <c r="K1" s="32"/>
      <c r="L1" s="37"/>
    </row>
    <row r="2" spans="1:21" s="187" customFormat="1" ht="22.5" customHeight="1" x14ac:dyDescent="0.25">
      <c r="A2" s="63" t="s">
        <v>98</v>
      </c>
      <c r="B2" s="31"/>
      <c r="C2" s="31"/>
      <c r="D2" s="64"/>
      <c r="E2" s="34"/>
      <c r="F2" s="64"/>
      <c r="G2" s="34"/>
      <c r="H2" s="35"/>
      <c r="I2" s="34"/>
      <c r="J2" s="35"/>
      <c r="K2" s="43"/>
    </row>
    <row r="3" spans="1:21" ht="22.5" customHeight="1" x14ac:dyDescent="0.25">
      <c r="A3" s="65"/>
      <c r="B3" s="31"/>
      <c r="C3" s="31"/>
      <c r="D3" s="64"/>
      <c r="E3" s="34"/>
      <c r="F3" s="64"/>
      <c r="G3" s="34"/>
      <c r="H3" s="35"/>
      <c r="I3" s="34"/>
      <c r="J3" s="35"/>
      <c r="K3" s="13"/>
    </row>
    <row r="4" spans="1:21" ht="22.5" customHeight="1" x14ac:dyDescent="0.25">
      <c r="A4" s="65" t="s">
        <v>3</v>
      </c>
      <c r="B4" s="31"/>
      <c r="C4" s="31"/>
      <c r="D4" s="331" t="s">
        <v>2</v>
      </c>
      <c r="E4" s="331"/>
      <c r="F4" s="331"/>
      <c r="G4" s="301"/>
      <c r="H4" s="332" t="s">
        <v>15</v>
      </c>
      <c r="I4" s="332"/>
      <c r="J4" s="332"/>
      <c r="K4" s="13"/>
    </row>
    <row r="5" spans="1:21" ht="22.5" customHeight="1" x14ac:dyDescent="0.25">
      <c r="A5" s="65"/>
      <c r="B5" s="31"/>
      <c r="C5" s="31"/>
      <c r="D5" s="331" t="s">
        <v>16</v>
      </c>
      <c r="E5" s="331"/>
      <c r="F5" s="331"/>
      <c r="G5" s="40"/>
      <c r="H5" s="331" t="s">
        <v>16</v>
      </c>
      <c r="I5" s="331"/>
      <c r="J5" s="331"/>
      <c r="K5" s="13"/>
    </row>
    <row r="6" spans="1:21" ht="22.5" customHeight="1" x14ac:dyDescent="0.25">
      <c r="A6" s="65"/>
      <c r="B6" s="31"/>
      <c r="C6" s="31"/>
      <c r="D6" s="329" t="s">
        <v>214</v>
      </c>
      <c r="E6" s="329"/>
      <c r="F6" s="329"/>
      <c r="G6" s="40"/>
      <c r="H6" s="329" t="s">
        <v>214</v>
      </c>
      <c r="I6" s="329"/>
      <c r="J6" s="329"/>
      <c r="K6" s="13"/>
    </row>
    <row r="7" spans="1:21" ht="22.5" customHeight="1" x14ac:dyDescent="0.25">
      <c r="A7" s="65"/>
      <c r="B7" s="31"/>
      <c r="C7" s="31"/>
      <c r="D7" s="329" t="s">
        <v>213</v>
      </c>
      <c r="E7" s="329"/>
      <c r="F7" s="329"/>
      <c r="G7" s="40"/>
      <c r="H7" s="329" t="s">
        <v>213</v>
      </c>
      <c r="I7" s="329"/>
      <c r="J7" s="329"/>
      <c r="K7" s="13"/>
    </row>
    <row r="8" spans="1:21" ht="22.5" customHeight="1" x14ac:dyDescent="0.3">
      <c r="A8" s="65"/>
      <c r="B8" s="39" t="s">
        <v>25</v>
      </c>
      <c r="C8" s="39"/>
      <c r="D8" s="67" t="s">
        <v>169</v>
      </c>
      <c r="E8" s="68"/>
      <c r="F8" s="67" t="s">
        <v>143</v>
      </c>
      <c r="G8" s="68"/>
      <c r="H8" s="67" t="s">
        <v>169</v>
      </c>
      <c r="I8" s="68"/>
      <c r="J8" s="67" t="s">
        <v>143</v>
      </c>
      <c r="K8" s="13"/>
    </row>
    <row r="9" spans="1:21" ht="22.5" customHeight="1" x14ac:dyDescent="0.25">
      <c r="A9" s="69"/>
      <c r="B9" s="31"/>
      <c r="C9" s="31"/>
      <c r="D9" s="330" t="s">
        <v>81</v>
      </c>
      <c r="E9" s="330"/>
      <c r="F9" s="330"/>
      <c r="G9" s="330"/>
      <c r="H9" s="330"/>
      <c r="I9" s="330"/>
      <c r="J9" s="330"/>
      <c r="K9" s="13"/>
    </row>
    <row r="10" spans="1:21" s="26" customFormat="1" ht="22.5" customHeight="1" x14ac:dyDescent="0.35">
      <c r="A10" s="70" t="s">
        <v>194</v>
      </c>
      <c r="B10" s="71"/>
      <c r="C10" s="71"/>
      <c r="D10" s="72"/>
      <c r="E10" s="73"/>
      <c r="F10" s="72"/>
      <c r="G10" s="73"/>
      <c r="H10" s="74"/>
      <c r="I10" s="73"/>
      <c r="J10" s="74"/>
      <c r="U10" s="19"/>
    </row>
    <row r="11" spans="1:21" s="26" customFormat="1" ht="18.75" x14ac:dyDescent="0.3">
      <c r="A11" s="96" t="s">
        <v>97</v>
      </c>
      <c r="B11" s="71">
        <v>6</v>
      </c>
      <c r="C11" s="71"/>
      <c r="D11" s="72">
        <v>5131049</v>
      </c>
      <c r="E11" s="75"/>
      <c r="F11" s="72">
        <v>4496776</v>
      </c>
      <c r="G11" s="75"/>
      <c r="H11" s="72">
        <v>3478598</v>
      </c>
      <c r="I11" s="75"/>
      <c r="J11" s="72">
        <v>3333546</v>
      </c>
    </row>
    <row r="12" spans="1:21" s="26" customFormat="1" ht="22.5" customHeight="1" x14ac:dyDescent="0.3">
      <c r="A12" s="76" t="s">
        <v>61</v>
      </c>
      <c r="B12" s="71"/>
      <c r="C12" s="71"/>
      <c r="D12" s="72">
        <v>40021</v>
      </c>
      <c r="E12" s="75"/>
      <c r="F12" s="72">
        <v>22528</v>
      </c>
      <c r="G12" s="75"/>
      <c r="H12" s="72">
        <v>106006</v>
      </c>
      <c r="I12" s="75"/>
      <c r="J12" s="72">
        <v>59001</v>
      </c>
    </row>
    <row r="13" spans="1:21" s="26" customFormat="1" ht="22.5" customHeight="1" x14ac:dyDescent="0.3">
      <c r="A13" s="77" t="s">
        <v>195</v>
      </c>
      <c r="B13" s="71"/>
      <c r="C13" s="71"/>
      <c r="D13" s="257">
        <f>SUM(D11:D12)</f>
        <v>5171070</v>
      </c>
      <c r="E13" s="79"/>
      <c r="F13" s="78">
        <f>SUM(F11:F12)</f>
        <v>4519304</v>
      </c>
      <c r="G13" s="75"/>
      <c r="H13" s="257">
        <f>SUM(H11:H12)</f>
        <v>3584604</v>
      </c>
      <c r="I13" s="75"/>
      <c r="J13" s="78">
        <f>SUM(J11:J12)</f>
        <v>3392547</v>
      </c>
    </row>
    <row r="14" spans="1:21" ht="22.5" customHeight="1" x14ac:dyDescent="0.3">
      <c r="A14" s="65"/>
      <c r="B14" s="31"/>
      <c r="C14" s="31"/>
      <c r="D14" s="80"/>
      <c r="E14" s="197"/>
      <c r="F14" s="80"/>
      <c r="G14" s="75"/>
      <c r="H14" s="80"/>
      <c r="I14" s="75"/>
      <c r="J14" s="80"/>
      <c r="K14" s="13"/>
    </row>
    <row r="15" spans="1:21" s="26" customFormat="1" ht="22.5" customHeight="1" x14ac:dyDescent="0.35">
      <c r="A15" s="81" t="s">
        <v>63</v>
      </c>
      <c r="B15" s="71"/>
      <c r="C15" s="71"/>
      <c r="D15" s="74"/>
      <c r="E15" s="73"/>
      <c r="F15" s="74"/>
      <c r="G15" s="73"/>
      <c r="H15" s="74"/>
      <c r="I15" s="75"/>
      <c r="J15" s="74"/>
    </row>
    <row r="16" spans="1:21" s="26" customFormat="1" ht="22.5" customHeight="1" x14ac:dyDescent="0.3">
      <c r="A16" s="74" t="s">
        <v>131</v>
      </c>
      <c r="B16" s="71"/>
      <c r="C16" s="71"/>
      <c r="D16" s="72">
        <v>-4377713</v>
      </c>
      <c r="E16" s="75"/>
      <c r="F16" s="72">
        <v>-3764911</v>
      </c>
      <c r="G16" s="75"/>
      <c r="H16" s="72">
        <v>-3012758</v>
      </c>
      <c r="I16" s="75"/>
      <c r="J16" s="72">
        <v>-2844267</v>
      </c>
    </row>
    <row r="17" spans="1:11" s="26" customFormat="1" ht="22.5" customHeight="1" x14ac:dyDescent="0.3">
      <c r="A17" s="83" t="s">
        <v>93</v>
      </c>
      <c r="B17" s="71"/>
      <c r="C17" s="71"/>
      <c r="D17" s="72">
        <v>-134048</v>
      </c>
      <c r="E17" s="75"/>
      <c r="F17" s="72">
        <v>-121678</v>
      </c>
      <c r="G17" s="75"/>
      <c r="H17" s="72">
        <v>-104905</v>
      </c>
      <c r="I17" s="75"/>
      <c r="J17" s="72">
        <v>-97304</v>
      </c>
    </row>
    <row r="18" spans="1:11" s="26" customFormat="1" ht="22.5" customHeight="1" x14ac:dyDescent="0.3">
      <c r="A18" s="83" t="s">
        <v>82</v>
      </c>
      <c r="B18" s="71"/>
      <c r="C18" s="71"/>
      <c r="D18" s="72">
        <v>-235586</v>
      </c>
      <c r="E18" s="75"/>
      <c r="F18" s="72">
        <v>-242484</v>
      </c>
      <c r="G18" s="75"/>
      <c r="H18" s="72">
        <v>-154054</v>
      </c>
      <c r="I18" s="75"/>
      <c r="J18" s="72">
        <v>-138423</v>
      </c>
    </row>
    <row r="19" spans="1:11" s="26" customFormat="1" ht="22.5" customHeight="1" x14ac:dyDescent="0.3">
      <c r="A19" s="95" t="s">
        <v>62</v>
      </c>
      <c r="B19" s="71"/>
      <c r="C19" s="71"/>
      <c r="D19" s="257">
        <f>SUM(D16:D18)</f>
        <v>-4747347</v>
      </c>
      <c r="E19" s="79"/>
      <c r="F19" s="78">
        <f>SUM(F16:F18)</f>
        <v>-4129073</v>
      </c>
      <c r="G19" s="79"/>
      <c r="H19" s="257">
        <f>SUM(H16:H18)</f>
        <v>-3271717</v>
      </c>
      <c r="I19" s="79"/>
      <c r="J19" s="78">
        <f>SUM(J16:J18)</f>
        <v>-3079994</v>
      </c>
    </row>
    <row r="20" spans="1:11" s="178" customFormat="1" ht="22.5" customHeight="1" x14ac:dyDescent="0.25">
      <c r="A20" s="84"/>
      <c r="B20" s="85"/>
      <c r="C20" s="85"/>
      <c r="D20" s="86"/>
      <c r="E20" s="86"/>
      <c r="F20" s="86"/>
      <c r="G20" s="86"/>
      <c r="H20" s="86"/>
      <c r="I20" s="86"/>
      <c r="J20" s="86"/>
      <c r="K20" s="29"/>
    </row>
    <row r="21" spans="1:11" s="26" customFormat="1" ht="22.5" customHeight="1" x14ac:dyDescent="0.3">
      <c r="A21" s="163" t="s">
        <v>164</v>
      </c>
      <c r="B21" s="162"/>
      <c r="C21" s="162"/>
      <c r="D21" s="167">
        <f>SUM(D13,D19)</f>
        <v>423723</v>
      </c>
      <c r="E21" s="79"/>
      <c r="F21" s="167">
        <f>SUM(F13,F19)</f>
        <v>390231</v>
      </c>
      <c r="G21" s="79"/>
      <c r="H21" s="167">
        <f>SUM(H13,H19)</f>
        <v>312887</v>
      </c>
      <c r="I21" s="167"/>
      <c r="J21" s="167">
        <f>SUM(J13,J19)</f>
        <v>312553</v>
      </c>
    </row>
    <row r="22" spans="1:11" s="26" customFormat="1" ht="22.5" customHeight="1" x14ac:dyDescent="0.3">
      <c r="A22" s="165" t="s">
        <v>37</v>
      </c>
      <c r="B22" s="162"/>
      <c r="C22" s="162"/>
      <c r="D22" s="168">
        <v>-76134</v>
      </c>
      <c r="E22" s="168"/>
      <c r="F22" s="304">
        <v>-94514</v>
      </c>
      <c r="G22" s="168"/>
      <c r="H22" s="168">
        <v>-63117</v>
      </c>
      <c r="I22" s="168"/>
      <c r="J22" s="304">
        <v>-72367</v>
      </c>
    </row>
    <row r="23" spans="1:11" s="26" customFormat="1" ht="22.5" customHeight="1" x14ac:dyDescent="0.3">
      <c r="A23" s="165" t="s">
        <v>129</v>
      </c>
      <c r="B23" s="71"/>
      <c r="C23" s="71"/>
      <c r="D23" s="169">
        <v>-3</v>
      </c>
      <c r="E23" s="73"/>
      <c r="F23" s="169">
        <v>-982</v>
      </c>
      <c r="G23" s="73"/>
      <c r="H23" s="169">
        <v>0</v>
      </c>
      <c r="I23" s="73"/>
      <c r="J23" s="169">
        <v>0</v>
      </c>
    </row>
    <row r="24" spans="1:11" s="26" customFormat="1" ht="22.5" customHeight="1" x14ac:dyDescent="0.3">
      <c r="A24" s="166" t="s">
        <v>148</v>
      </c>
      <c r="B24" s="71"/>
      <c r="C24" s="71"/>
      <c r="D24" s="86">
        <f>SUM(D21:D23)</f>
        <v>347586</v>
      </c>
      <c r="E24" s="79"/>
      <c r="F24" s="86">
        <f>SUM(F21:F23)</f>
        <v>294735</v>
      </c>
      <c r="G24" s="79"/>
      <c r="H24" s="86">
        <f>SUM(H21:H23)</f>
        <v>249770</v>
      </c>
      <c r="I24" s="79"/>
      <c r="J24" s="86">
        <f>SUM(J21:J23)</f>
        <v>240186</v>
      </c>
    </row>
    <row r="25" spans="1:11" s="26" customFormat="1" ht="22.5" customHeight="1" x14ac:dyDescent="0.3">
      <c r="A25" s="165" t="s">
        <v>86</v>
      </c>
      <c r="B25" s="71"/>
      <c r="C25" s="71"/>
      <c r="D25" s="169">
        <v>-79676</v>
      </c>
      <c r="E25" s="73"/>
      <c r="F25" s="169">
        <v>-78945</v>
      </c>
      <c r="G25" s="73"/>
      <c r="H25" s="169">
        <v>-40346</v>
      </c>
      <c r="I25" s="73"/>
      <c r="J25" s="169">
        <v>-47592</v>
      </c>
    </row>
    <row r="26" spans="1:11" s="26" customFormat="1" ht="22.5" customHeight="1" thickBot="1" x14ac:dyDescent="0.35">
      <c r="A26" s="164" t="s">
        <v>147</v>
      </c>
      <c r="B26" s="71"/>
      <c r="C26" s="71"/>
      <c r="D26" s="89">
        <f>+D24+D25</f>
        <v>267910</v>
      </c>
      <c r="E26" s="79"/>
      <c r="F26" s="89">
        <f>+F24+F25</f>
        <v>215790</v>
      </c>
      <c r="G26" s="79"/>
      <c r="H26" s="89">
        <f>+H24+H25</f>
        <v>209424</v>
      </c>
      <c r="I26" s="79"/>
      <c r="J26" s="89">
        <f>+J24+J25</f>
        <v>192594</v>
      </c>
    </row>
    <row r="27" spans="1:11" s="26" customFormat="1" ht="22.5" customHeight="1" thickTop="1" x14ac:dyDescent="0.25">
      <c r="A27" s="84"/>
      <c r="B27" s="85"/>
      <c r="C27" s="85"/>
      <c r="D27" s="63"/>
      <c r="E27" s="86"/>
      <c r="F27" s="63"/>
      <c r="G27" s="86"/>
      <c r="H27" s="86"/>
      <c r="I27" s="86"/>
      <c r="J27" s="86"/>
    </row>
    <row r="28" spans="1:11" s="26" customFormat="1" ht="22.5" customHeight="1" x14ac:dyDescent="0.3">
      <c r="A28" s="87" t="s">
        <v>64</v>
      </c>
      <c r="B28" s="71"/>
      <c r="C28" s="71"/>
      <c r="D28" s="88"/>
      <c r="E28" s="79"/>
      <c r="F28" s="88"/>
      <c r="G28" s="79"/>
      <c r="H28" s="88"/>
      <c r="I28" s="79"/>
      <c r="J28" s="88"/>
    </row>
    <row r="29" spans="1:11" s="26" customFormat="1" ht="22.5" customHeight="1" x14ac:dyDescent="0.35">
      <c r="A29" s="90" t="s">
        <v>123</v>
      </c>
      <c r="B29" s="71"/>
      <c r="C29" s="71"/>
      <c r="D29" s="88"/>
      <c r="E29" s="79"/>
      <c r="F29" s="88"/>
      <c r="G29" s="79"/>
      <c r="H29" s="88"/>
      <c r="I29" s="79"/>
      <c r="J29" s="88"/>
      <c r="K29" s="74"/>
    </row>
    <row r="30" spans="1:11" s="26" customFormat="1" ht="22.5" customHeight="1" x14ac:dyDescent="0.3">
      <c r="A30" s="74" t="s">
        <v>196</v>
      </c>
      <c r="B30" s="71"/>
      <c r="C30" s="71"/>
      <c r="D30" s="261">
        <v>-3025</v>
      </c>
      <c r="E30" s="75"/>
      <c r="F30" s="261">
        <v>-183</v>
      </c>
      <c r="G30" s="75"/>
      <c r="H30" s="262">
        <v>0</v>
      </c>
      <c r="I30" s="82"/>
      <c r="J30" s="262">
        <v>0</v>
      </c>
      <c r="K30" s="74"/>
    </row>
    <row r="31" spans="1:11" s="26" customFormat="1" ht="22.5" customHeight="1" x14ac:dyDescent="0.3">
      <c r="A31" s="87" t="s">
        <v>135</v>
      </c>
      <c r="B31" s="71"/>
      <c r="C31" s="71"/>
      <c r="D31" s="263">
        <f>SUM(D30:D30)</f>
        <v>-3025</v>
      </c>
      <c r="E31" s="92"/>
      <c r="F31" s="91">
        <f>SUM(F30:F30)</f>
        <v>-183</v>
      </c>
      <c r="G31" s="92"/>
      <c r="H31" s="175">
        <f>SUM(H30:H30)</f>
        <v>0</v>
      </c>
      <c r="I31" s="93"/>
      <c r="J31" s="175">
        <f>SUM(J30:J30)</f>
        <v>0</v>
      </c>
      <c r="K31" s="74"/>
    </row>
    <row r="32" spans="1:11" s="178" customFormat="1" ht="22.5" customHeight="1" x14ac:dyDescent="0.25">
      <c r="A32" s="63" t="s">
        <v>146</v>
      </c>
      <c r="K32" s="148"/>
    </row>
    <row r="33" spans="1:11" s="178" customFormat="1" ht="22.5" customHeight="1" x14ac:dyDescent="0.25">
      <c r="A33" s="63" t="s">
        <v>128</v>
      </c>
      <c r="D33" s="156">
        <f>+D31</f>
        <v>-3025</v>
      </c>
      <c r="E33" s="148"/>
      <c r="F33" s="156">
        <f>+F31</f>
        <v>-183</v>
      </c>
      <c r="G33" s="148"/>
      <c r="H33" s="174">
        <f>+H31</f>
        <v>0</v>
      </c>
      <c r="I33" s="148"/>
      <c r="J33" s="174">
        <f>+J31</f>
        <v>0</v>
      </c>
      <c r="K33" s="148"/>
    </row>
    <row r="34" spans="1:11" s="178" customFormat="1" ht="22.5" customHeight="1" thickBot="1" x14ac:dyDescent="0.3">
      <c r="A34" s="63" t="s">
        <v>145</v>
      </c>
      <c r="D34" s="154">
        <f>SUM(D26,D33)</f>
        <v>264885</v>
      </c>
      <c r="E34" s="148"/>
      <c r="F34" s="154">
        <f>SUM(F26,F33)</f>
        <v>215607</v>
      </c>
      <c r="G34" s="148"/>
      <c r="H34" s="154">
        <f>SUM(H26,H33)</f>
        <v>209424</v>
      </c>
      <c r="I34" s="148"/>
      <c r="J34" s="154">
        <f>SUM(J26,J33)</f>
        <v>192594</v>
      </c>
      <c r="K34" s="148"/>
    </row>
    <row r="35" spans="1:11" s="178" customFormat="1" ht="22.5" customHeight="1" thickTop="1" x14ac:dyDescent="0.25">
      <c r="A35" s="63"/>
      <c r="D35" s="148"/>
      <c r="E35" s="148"/>
      <c r="F35" s="148"/>
      <c r="G35" s="148"/>
      <c r="H35" s="148"/>
      <c r="I35" s="148"/>
      <c r="J35" s="148"/>
      <c r="K35" s="148"/>
    </row>
    <row r="36" spans="1:11" s="178" customFormat="1" ht="22.5" customHeight="1" x14ac:dyDescent="0.3">
      <c r="A36" s="87" t="s">
        <v>157</v>
      </c>
      <c r="D36" s="148"/>
      <c r="E36" s="148"/>
      <c r="F36" s="148"/>
      <c r="G36" s="148"/>
      <c r="H36" s="148"/>
      <c r="I36" s="148"/>
      <c r="J36" s="148"/>
      <c r="K36" s="148"/>
    </row>
    <row r="37" spans="1:11" s="26" customFormat="1" ht="22.5" customHeight="1" x14ac:dyDescent="0.3">
      <c r="A37" s="74" t="s">
        <v>115</v>
      </c>
      <c r="D37" s="72">
        <f>D26-D38</f>
        <v>268493</v>
      </c>
      <c r="E37" s="72"/>
      <c r="F37" s="72">
        <f>F26-F38</f>
        <v>252503</v>
      </c>
      <c r="G37" s="72"/>
      <c r="H37" s="72">
        <f>H26-H38</f>
        <v>209424</v>
      </c>
      <c r="I37" s="72"/>
      <c r="J37" s="72">
        <f>J26-J38</f>
        <v>192594</v>
      </c>
      <c r="K37" s="74"/>
    </row>
    <row r="38" spans="1:11" s="26" customFormat="1" ht="22.5" customHeight="1" x14ac:dyDescent="0.3">
      <c r="A38" s="74" t="s">
        <v>41</v>
      </c>
      <c r="D38" s="72">
        <v>-583</v>
      </c>
      <c r="E38" s="72"/>
      <c r="F38" s="72">
        <v>-36713</v>
      </c>
      <c r="G38" s="72"/>
      <c r="H38" s="173">
        <v>0</v>
      </c>
      <c r="I38" s="72"/>
      <c r="J38" s="173">
        <v>0</v>
      </c>
      <c r="K38" s="74"/>
    </row>
    <row r="39" spans="1:11" ht="22.5" customHeight="1" thickBot="1" x14ac:dyDescent="0.3">
      <c r="A39" s="84" t="s">
        <v>147</v>
      </c>
      <c r="D39" s="149">
        <f>SUM(D37:D38)</f>
        <v>267910</v>
      </c>
      <c r="E39" s="147"/>
      <c r="F39" s="149">
        <f>SUM(F37:F38)</f>
        <v>215790</v>
      </c>
      <c r="G39" s="147"/>
      <c r="H39" s="149">
        <f>SUM(H37:H38)</f>
        <v>209424</v>
      </c>
      <c r="I39" s="147"/>
      <c r="J39" s="149">
        <f t="shared" ref="J39" si="0">SUM(J37:J38)</f>
        <v>192594</v>
      </c>
      <c r="K39" s="150"/>
    </row>
    <row r="40" spans="1:11" ht="22.5" customHeight="1" thickTop="1" x14ac:dyDescent="0.3">
      <c r="A40" s="87"/>
      <c r="D40" s="147"/>
      <c r="E40" s="151"/>
      <c r="F40" s="147"/>
      <c r="G40" s="151"/>
      <c r="H40" s="152"/>
      <c r="I40" s="151"/>
      <c r="J40" s="152"/>
      <c r="K40" s="150"/>
    </row>
    <row r="41" spans="1:11" ht="22.5" customHeight="1" x14ac:dyDescent="0.25">
      <c r="A41" s="84" t="s">
        <v>166</v>
      </c>
      <c r="D41" s="147"/>
      <c r="E41" s="151"/>
      <c r="F41" s="147"/>
      <c r="G41" s="151"/>
      <c r="H41" s="152"/>
      <c r="I41" s="151"/>
      <c r="J41" s="152"/>
      <c r="K41" s="150"/>
    </row>
    <row r="42" spans="1:11" ht="22.5" customHeight="1" x14ac:dyDescent="0.25">
      <c r="A42" s="65" t="s">
        <v>114</v>
      </c>
      <c r="D42" s="147">
        <f>D34-D43</f>
        <v>266652</v>
      </c>
      <c r="E42" s="147"/>
      <c r="F42" s="147">
        <f>F34-F43</f>
        <v>253628</v>
      </c>
      <c r="G42" s="147"/>
      <c r="H42" s="147">
        <f>H34-H43</f>
        <v>209424</v>
      </c>
      <c r="I42" s="147"/>
      <c r="J42" s="147">
        <f>J34-J43</f>
        <v>192594</v>
      </c>
      <c r="K42" s="150"/>
    </row>
    <row r="43" spans="1:11" ht="22.5" customHeight="1" x14ac:dyDescent="0.3">
      <c r="A43" s="65" t="s">
        <v>78</v>
      </c>
      <c r="D43" s="147">
        <v>-1767</v>
      </c>
      <c r="E43" s="151"/>
      <c r="F43" s="147">
        <v>-38021</v>
      </c>
      <c r="G43" s="151"/>
      <c r="H43" s="173">
        <v>0</v>
      </c>
      <c r="I43" s="72"/>
      <c r="J43" s="173">
        <v>0</v>
      </c>
      <c r="K43" s="150"/>
    </row>
    <row r="44" spans="1:11" ht="22.5" customHeight="1" thickBot="1" x14ac:dyDescent="0.3">
      <c r="A44" s="84" t="s">
        <v>165</v>
      </c>
      <c r="D44" s="149">
        <f>SUM(D42:D43)</f>
        <v>264885</v>
      </c>
      <c r="E44" s="147"/>
      <c r="F44" s="149">
        <f>SUM(F42:F43)</f>
        <v>215607</v>
      </c>
      <c r="G44" s="147"/>
      <c r="H44" s="149">
        <f t="shared" ref="H44" si="1">SUM(H42:H43)</f>
        <v>209424</v>
      </c>
      <c r="I44" s="147"/>
      <c r="J44" s="149">
        <f t="shared" ref="J44" si="2">SUM(J42:J43)</f>
        <v>192594</v>
      </c>
      <c r="K44" s="150"/>
    </row>
    <row r="45" spans="1:11" ht="22.5" customHeight="1" thickTop="1" x14ac:dyDescent="0.25">
      <c r="A45" s="84"/>
      <c r="D45" s="147"/>
      <c r="E45" s="151"/>
      <c r="F45" s="147"/>
      <c r="G45" s="151"/>
      <c r="H45" s="152"/>
      <c r="I45" s="151"/>
      <c r="J45" s="152"/>
      <c r="K45" s="150"/>
    </row>
    <row r="46" spans="1:11" ht="22.5" customHeight="1" x14ac:dyDescent="0.3">
      <c r="A46" s="95" t="s">
        <v>206</v>
      </c>
      <c r="B46" s="31"/>
      <c r="D46" s="147"/>
      <c r="E46" s="151"/>
      <c r="F46" s="147"/>
      <c r="G46" s="151"/>
      <c r="H46" s="152"/>
      <c r="I46" s="151"/>
      <c r="J46" s="152"/>
      <c r="K46" s="150"/>
    </row>
    <row r="47" spans="1:11" ht="22.5" customHeight="1" thickBot="1" x14ac:dyDescent="0.35">
      <c r="A47" s="83" t="s">
        <v>207</v>
      </c>
      <c r="D47" s="155">
        <v>0.33</v>
      </c>
      <c r="E47" s="153"/>
      <c r="F47" s="155">
        <f>+F37/681480</f>
        <v>0.37052151200328698</v>
      </c>
      <c r="G47" s="153"/>
      <c r="H47" s="155">
        <v>0.26</v>
      </c>
      <c r="I47" s="153"/>
      <c r="J47" s="155">
        <f>+J44/681480</f>
        <v>0.2826113752421201</v>
      </c>
      <c r="K47" s="150"/>
    </row>
    <row r="48" spans="1:11" ht="22.5" customHeight="1" thickTop="1" x14ac:dyDescent="0.25">
      <c r="A48" s="178"/>
      <c r="D48" s="147"/>
      <c r="E48" s="151"/>
      <c r="F48" s="147"/>
      <c r="G48" s="151"/>
      <c r="H48" s="152"/>
      <c r="I48" s="151"/>
      <c r="J48" s="152"/>
      <c r="K48" s="150"/>
    </row>
    <row r="49" spans="1:11" ht="22.5" customHeight="1" x14ac:dyDescent="0.25">
      <c r="A49" s="26"/>
      <c r="D49" s="147"/>
      <c r="E49" s="151"/>
      <c r="F49" s="147"/>
      <c r="G49" s="151"/>
      <c r="H49" s="152"/>
      <c r="I49" s="151"/>
      <c r="J49" s="152"/>
      <c r="K49" s="150"/>
    </row>
    <row r="50" spans="1:11" ht="22.5" customHeight="1" x14ac:dyDescent="0.25">
      <c r="A50" s="26"/>
      <c r="D50" s="147"/>
      <c r="E50" s="151"/>
      <c r="F50" s="147"/>
      <c r="G50" s="151"/>
      <c r="H50" s="152"/>
      <c r="I50" s="151"/>
      <c r="J50" s="152"/>
      <c r="K50" s="150"/>
    </row>
    <row r="51" spans="1:11" ht="22.5" customHeight="1" x14ac:dyDescent="0.25">
      <c r="D51" s="13"/>
      <c r="E51" s="145"/>
      <c r="F51" s="13"/>
      <c r="G51" s="145"/>
      <c r="H51" s="146"/>
      <c r="I51" s="145"/>
      <c r="J51" s="146"/>
    </row>
    <row r="52" spans="1:11" ht="22.5" customHeight="1" x14ac:dyDescent="0.25">
      <c r="D52" s="13"/>
      <c r="E52" s="145"/>
      <c r="F52" s="13"/>
      <c r="G52" s="145"/>
      <c r="H52" s="146"/>
      <c r="I52" s="145"/>
      <c r="J52" s="146"/>
    </row>
    <row r="53" spans="1:11" ht="22.5" customHeight="1" x14ac:dyDescent="0.25">
      <c r="D53" s="13"/>
      <c r="E53" s="145"/>
      <c r="F53" s="13"/>
      <c r="G53" s="145"/>
      <c r="H53" s="146"/>
      <c r="I53" s="146"/>
      <c r="J53" s="146"/>
    </row>
    <row r="54" spans="1:11" ht="22.5" customHeight="1" x14ac:dyDescent="0.25">
      <c r="D54" s="13"/>
      <c r="E54" s="145"/>
      <c r="F54" s="13"/>
      <c r="G54" s="145"/>
      <c r="H54" s="146"/>
      <c r="I54" s="145"/>
      <c r="J54" s="146"/>
    </row>
    <row r="55" spans="1:11" ht="22.5" customHeight="1" x14ac:dyDescent="0.25">
      <c r="D55" s="13"/>
      <c r="E55" s="145"/>
      <c r="F55" s="13"/>
      <c r="G55" s="145"/>
      <c r="H55" s="146"/>
      <c r="I55" s="145"/>
      <c r="J55" s="146"/>
    </row>
    <row r="56" spans="1:11" ht="22.5" customHeight="1" x14ac:dyDescent="0.25">
      <c r="D56" s="13"/>
      <c r="E56" s="145"/>
      <c r="F56" s="13"/>
      <c r="G56" s="145"/>
      <c r="H56" s="146"/>
      <c r="I56" s="145"/>
      <c r="J56" s="146"/>
    </row>
    <row r="57" spans="1:11" ht="22.5" customHeight="1" x14ac:dyDescent="0.25">
      <c r="D57" s="13"/>
      <c r="E57" s="145"/>
      <c r="F57" s="13"/>
      <c r="G57" s="145"/>
      <c r="H57" s="146"/>
      <c r="I57" s="145"/>
      <c r="J57" s="146"/>
    </row>
    <row r="58" spans="1:11" ht="22.5" customHeight="1" x14ac:dyDescent="0.25">
      <c r="D58" s="13"/>
      <c r="E58" s="145"/>
      <c r="F58" s="13"/>
      <c r="G58" s="145"/>
      <c r="H58" s="146"/>
      <c r="I58" s="145"/>
      <c r="J58" s="146"/>
    </row>
    <row r="59" spans="1:11" ht="22.5" customHeight="1" x14ac:dyDescent="0.25">
      <c r="D59" s="13"/>
      <c r="E59" s="145"/>
      <c r="F59" s="13"/>
      <c r="G59" s="145"/>
      <c r="H59" s="146"/>
      <c r="I59" s="145"/>
      <c r="J59" s="146"/>
    </row>
    <row r="60" spans="1:11" ht="22.5" customHeight="1" x14ac:dyDescent="0.25">
      <c r="D60" s="13"/>
      <c r="E60" s="145"/>
      <c r="F60" s="13"/>
      <c r="G60" s="145"/>
      <c r="H60" s="146"/>
      <c r="I60" s="145"/>
      <c r="J60" s="146"/>
    </row>
    <row r="61" spans="1:11" ht="22.5" customHeight="1" x14ac:dyDescent="0.25">
      <c r="D61" s="13"/>
      <c r="E61" s="145"/>
      <c r="F61" s="13"/>
      <c r="G61" s="145"/>
      <c r="H61" s="146"/>
      <c r="I61" s="145"/>
      <c r="J61" s="146"/>
    </row>
    <row r="62" spans="1:11" ht="22.5" customHeight="1" x14ac:dyDescent="0.25">
      <c r="D62" s="13"/>
      <c r="E62" s="145"/>
      <c r="F62" s="13"/>
      <c r="G62" s="145"/>
      <c r="H62" s="146"/>
      <c r="I62" s="145"/>
      <c r="J62" s="146"/>
    </row>
    <row r="63" spans="1:11" ht="22.5" customHeight="1" x14ac:dyDescent="0.25">
      <c r="D63" s="13"/>
      <c r="E63" s="145"/>
      <c r="F63" s="13"/>
      <c r="G63" s="145"/>
      <c r="H63" s="146"/>
      <c r="I63" s="145"/>
      <c r="J63" s="146"/>
    </row>
    <row r="64" spans="1:11" ht="22.5" customHeight="1" x14ac:dyDescent="0.25">
      <c r="D64" s="13"/>
      <c r="E64" s="145"/>
      <c r="F64" s="13"/>
      <c r="G64" s="145"/>
      <c r="H64" s="146"/>
      <c r="I64" s="145"/>
      <c r="J64" s="146"/>
    </row>
    <row r="65" spans="4:10" ht="22.5" customHeight="1" x14ac:dyDescent="0.25">
      <c r="D65" s="13"/>
      <c r="E65" s="145"/>
      <c r="F65" s="13"/>
      <c r="G65" s="145"/>
      <c r="H65" s="146"/>
      <c r="I65" s="145"/>
      <c r="J65" s="146"/>
    </row>
    <row r="66" spans="4:10" ht="22.5" customHeight="1" x14ac:dyDescent="0.25">
      <c r="D66" s="13"/>
      <c r="E66" s="145"/>
      <c r="F66" s="13"/>
      <c r="G66" s="145"/>
      <c r="H66" s="146"/>
      <c r="I66" s="145"/>
      <c r="J66" s="146"/>
    </row>
    <row r="67" spans="4:10" ht="22.5" customHeight="1" x14ac:dyDescent="0.25">
      <c r="D67" s="13"/>
      <c r="E67" s="145"/>
      <c r="F67" s="13"/>
      <c r="G67" s="145"/>
      <c r="H67" s="146"/>
      <c r="I67" s="145"/>
      <c r="J67" s="146"/>
    </row>
    <row r="68" spans="4:10" ht="22.5" customHeight="1" x14ac:dyDescent="0.25">
      <c r="D68" s="13"/>
      <c r="E68" s="145"/>
      <c r="F68" s="13"/>
      <c r="G68" s="145"/>
      <c r="H68" s="146"/>
      <c r="I68" s="145"/>
      <c r="J68" s="146"/>
    </row>
    <row r="69" spans="4:10" ht="22.5" customHeight="1" x14ac:dyDescent="0.25">
      <c r="D69" s="13"/>
      <c r="E69" s="145"/>
      <c r="F69" s="13"/>
      <c r="G69" s="145"/>
      <c r="H69" s="146"/>
      <c r="I69" s="145"/>
      <c r="J69" s="146"/>
    </row>
    <row r="70" spans="4:10" ht="22.5" customHeight="1" x14ac:dyDescent="0.25">
      <c r="D70" s="13"/>
      <c r="E70" s="145"/>
      <c r="F70" s="13"/>
      <c r="G70" s="145"/>
      <c r="H70" s="146"/>
      <c r="I70" s="145"/>
      <c r="J70" s="146"/>
    </row>
  </sheetData>
  <mergeCells count="9">
    <mergeCell ref="D7:F7"/>
    <mergeCell ref="H7:J7"/>
    <mergeCell ref="D9:J9"/>
    <mergeCell ref="D4:F4"/>
    <mergeCell ref="H4:J4"/>
    <mergeCell ref="D5:F5"/>
    <mergeCell ref="H5:J5"/>
    <mergeCell ref="D6:F6"/>
    <mergeCell ref="H6:J6"/>
  </mergeCells>
  <pageMargins left="0.8" right="0.8" top="0.48" bottom="0.5" header="0.5" footer="0.5"/>
  <pageSetup paperSize="9" scale="55" firstPageNumber="5" fitToHeight="4" orientation="portrait" useFirstPageNumber="1" r:id="rId1"/>
  <headerFooter alignWithMargins="0">
    <oddFooter>&amp;L&amp;16The accompanying notes are an integral part of these interim financial statements.
&amp;C&amp;16&amp;P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52"/>
  <sheetViews>
    <sheetView topLeftCell="A13" zoomScale="65" zoomScaleNormal="65" zoomScaleSheetLayoutView="40" workbookViewId="0">
      <selection activeCell="I31" sqref="I31"/>
    </sheetView>
  </sheetViews>
  <sheetFormatPr defaultColWidth="9.42578125" defaultRowHeight="20.25" customHeight="1" x14ac:dyDescent="0.25"/>
  <cols>
    <col min="1" max="1" width="58.5703125" style="53" customWidth="1"/>
    <col min="2" max="2" width="7.5703125" style="53" customWidth="1"/>
    <col min="3" max="3" width="13.5703125" style="53" customWidth="1"/>
    <col min="4" max="4" width="1.85546875" style="294" customWidth="1"/>
    <col min="5" max="5" width="14.42578125" style="53" customWidth="1"/>
    <col min="6" max="6" width="2" style="294" customWidth="1"/>
    <col min="7" max="7" width="13.140625" style="53" customWidth="1"/>
    <col min="8" max="8" width="2.140625" style="294" customWidth="1"/>
    <col min="9" max="9" width="14" style="53" bestFit="1" customWidth="1"/>
    <col min="10" max="10" width="2" style="294" customWidth="1"/>
    <col min="11" max="11" width="15.140625" style="53" customWidth="1"/>
    <col min="12" max="12" width="1.85546875" style="53" customWidth="1"/>
    <col min="13" max="13" width="14" style="53" bestFit="1" customWidth="1"/>
    <col min="14" max="14" width="2.140625" style="53" customWidth="1"/>
    <col min="15" max="15" width="16.85546875" style="53" customWidth="1"/>
    <col min="16" max="16" width="2.140625" style="53" customWidth="1"/>
    <col min="17" max="17" width="15.42578125" style="53" customWidth="1"/>
    <col min="18" max="18" width="2.140625" style="53" customWidth="1"/>
    <col min="19" max="19" width="13.42578125" style="53" bestFit="1" customWidth="1"/>
    <col min="20" max="20" width="2.28515625" style="53" customWidth="1"/>
    <col min="21" max="21" width="18" style="53" customWidth="1"/>
    <col min="22" max="22" width="1.42578125" style="53" customWidth="1"/>
    <col min="23" max="23" width="16" style="53" customWidth="1"/>
    <col min="24" max="24" width="1.5703125" style="53" customWidth="1"/>
    <col min="25" max="25" width="15.85546875" style="53" customWidth="1"/>
    <col min="26" max="26" width="1.85546875" style="53" customWidth="1"/>
    <col min="27" max="27" width="17.28515625" style="53" customWidth="1"/>
    <col min="28" max="28" width="2.28515625" style="53" customWidth="1"/>
    <col min="29" max="29" width="12.85546875" style="53" bestFit="1" customWidth="1"/>
    <col min="30" max="30" width="2.140625" style="53" customWidth="1"/>
    <col min="31" max="31" width="17.140625" style="53" customWidth="1"/>
    <col min="32" max="16384" width="9.42578125" style="53"/>
  </cols>
  <sheetData>
    <row r="1" spans="1:31" s="62" customFormat="1" ht="19.5" customHeight="1" x14ac:dyDescent="0.3">
      <c r="A1" s="3" t="s">
        <v>125</v>
      </c>
      <c r="B1" s="3"/>
      <c r="C1" s="32"/>
      <c r="D1" s="50"/>
      <c r="E1" s="34"/>
      <c r="F1" s="34"/>
      <c r="G1" s="34"/>
      <c r="H1" s="34"/>
      <c r="I1" s="34"/>
      <c r="J1" s="34"/>
      <c r="K1" s="34"/>
      <c r="L1" s="50"/>
      <c r="M1" s="35"/>
      <c r="N1" s="50"/>
      <c r="O1" s="35"/>
      <c r="P1" s="50"/>
      <c r="Q1" s="32"/>
      <c r="R1" s="50"/>
      <c r="S1" s="32"/>
      <c r="T1" s="32"/>
      <c r="U1" s="32"/>
      <c r="V1" s="50"/>
      <c r="W1" s="35"/>
      <c r="X1" s="50"/>
      <c r="Y1" s="32"/>
      <c r="Z1" s="50"/>
      <c r="AA1" s="32"/>
      <c r="AB1" s="50"/>
      <c r="AC1" s="32"/>
      <c r="AD1" s="50"/>
      <c r="AE1" s="34"/>
    </row>
    <row r="2" spans="1:31" ht="19.5" customHeight="1" x14ac:dyDescent="0.25">
      <c r="A2" s="94" t="s">
        <v>83</v>
      </c>
      <c r="B2" s="94"/>
      <c r="C2" s="6"/>
      <c r="D2" s="44"/>
      <c r="E2" s="9"/>
      <c r="F2" s="9"/>
      <c r="G2" s="9"/>
      <c r="H2" s="9"/>
      <c r="I2" s="9"/>
      <c r="J2" s="9"/>
      <c r="K2" s="9"/>
      <c r="L2" s="44"/>
      <c r="M2" s="22"/>
      <c r="N2" s="44"/>
      <c r="O2" s="22"/>
      <c r="P2" s="44"/>
      <c r="Q2" s="6"/>
      <c r="R2" s="44"/>
      <c r="S2" s="6"/>
      <c r="T2" s="6"/>
      <c r="U2" s="6"/>
      <c r="V2" s="44"/>
      <c r="W2" s="22"/>
      <c r="X2" s="44"/>
      <c r="Y2" s="6"/>
      <c r="Z2" s="44"/>
      <c r="AA2" s="6"/>
      <c r="AB2" s="44"/>
      <c r="AC2" s="6"/>
      <c r="AD2" s="44"/>
      <c r="AE2" s="9"/>
    </row>
    <row r="3" spans="1:31" ht="19.5" customHeight="1" x14ac:dyDescent="0.25">
      <c r="A3" s="94"/>
      <c r="B3" s="94"/>
      <c r="C3" s="6"/>
      <c r="D3" s="44"/>
      <c r="E3" s="9"/>
      <c r="F3" s="9"/>
      <c r="G3" s="9"/>
      <c r="H3" s="9"/>
      <c r="I3" s="9"/>
      <c r="J3" s="9"/>
      <c r="K3" s="9"/>
      <c r="L3" s="44"/>
      <c r="M3" s="22"/>
      <c r="N3" s="44"/>
      <c r="O3" s="22"/>
      <c r="P3" s="44"/>
      <c r="Q3" s="6"/>
      <c r="R3" s="44"/>
      <c r="S3" s="6"/>
      <c r="T3" s="6"/>
      <c r="U3" s="6"/>
      <c r="V3" s="44"/>
      <c r="W3" s="22"/>
      <c r="X3" s="44"/>
      <c r="Y3" s="6"/>
      <c r="Z3" s="44"/>
      <c r="AA3" s="6"/>
      <c r="AB3" s="44"/>
      <c r="AC3" s="6"/>
      <c r="AD3" s="44"/>
      <c r="AE3" s="9"/>
    </row>
    <row r="4" spans="1:31" ht="19.5" customHeight="1" x14ac:dyDescent="0.25">
      <c r="A4" s="1"/>
      <c r="B4" s="1"/>
      <c r="C4" s="333" t="s">
        <v>23</v>
      </c>
      <c r="D4" s="333"/>
      <c r="E4" s="333"/>
      <c r="F4" s="333"/>
      <c r="G4" s="333"/>
      <c r="H4" s="333"/>
      <c r="I4" s="333"/>
      <c r="J4" s="333"/>
      <c r="K4" s="333"/>
      <c r="L4" s="333"/>
      <c r="M4" s="333"/>
      <c r="N4" s="333"/>
      <c r="O4" s="333"/>
      <c r="P4" s="333"/>
      <c r="Q4" s="333"/>
      <c r="R4" s="333"/>
      <c r="S4" s="333"/>
      <c r="T4" s="333"/>
      <c r="U4" s="333"/>
      <c r="V4" s="333"/>
      <c r="W4" s="333"/>
      <c r="X4" s="333"/>
      <c r="Y4" s="333"/>
      <c r="Z4" s="333"/>
      <c r="AA4" s="333"/>
      <c r="AB4" s="333"/>
      <c r="AC4" s="333"/>
      <c r="AD4" s="333"/>
      <c r="AE4" s="333"/>
    </row>
    <row r="5" spans="1:31" ht="19.5" customHeight="1" x14ac:dyDescent="0.25">
      <c r="A5" s="1"/>
      <c r="B5" s="1"/>
      <c r="C5" s="140"/>
      <c r="D5" s="288"/>
      <c r="E5" s="23"/>
      <c r="F5" s="23"/>
      <c r="G5" s="23"/>
      <c r="H5" s="23"/>
      <c r="I5" s="23"/>
      <c r="J5" s="23"/>
      <c r="K5" s="23"/>
      <c r="L5" s="140"/>
      <c r="M5" s="334" t="s">
        <v>124</v>
      </c>
      <c r="N5" s="334"/>
      <c r="O5" s="334"/>
      <c r="P5" s="140"/>
      <c r="Q5" s="334" t="s">
        <v>112</v>
      </c>
      <c r="R5" s="334"/>
      <c r="S5" s="334"/>
      <c r="T5" s="334"/>
      <c r="U5" s="334"/>
      <c r="V5" s="334"/>
      <c r="W5" s="334"/>
      <c r="X5" s="334"/>
      <c r="Y5" s="334"/>
      <c r="Z5" s="140"/>
      <c r="AA5" s="140"/>
      <c r="AB5" s="140"/>
      <c r="AC5" s="140"/>
      <c r="AD5" s="140"/>
      <c r="AE5" s="140"/>
    </row>
    <row r="6" spans="1:31" ht="19.5" customHeight="1" x14ac:dyDescent="0.25">
      <c r="A6" s="1"/>
      <c r="B6" s="1"/>
      <c r="C6" s="170"/>
      <c r="D6" s="288"/>
      <c r="E6" s="23"/>
      <c r="F6" s="23"/>
      <c r="G6" s="23"/>
      <c r="H6" s="23"/>
      <c r="I6" s="23"/>
      <c r="J6" s="23"/>
      <c r="K6" s="23"/>
      <c r="L6" s="170"/>
      <c r="M6" s="23"/>
      <c r="N6" s="23"/>
      <c r="O6" s="23"/>
      <c r="P6" s="170"/>
      <c r="Q6" s="23"/>
      <c r="R6" s="23"/>
      <c r="S6" s="23"/>
      <c r="T6" s="23"/>
      <c r="U6" s="23" t="s">
        <v>65</v>
      </c>
      <c r="V6" s="23"/>
      <c r="W6" s="23"/>
      <c r="X6" s="23"/>
      <c r="Y6" s="23"/>
      <c r="Z6" s="170"/>
      <c r="AA6" s="170"/>
      <c r="AB6" s="170"/>
      <c r="AC6" s="170"/>
      <c r="AD6" s="170"/>
      <c r="AE6" s="170"/>
    </row>
    <row r="7" spans="1:31" ht="19.5" customHeight="1" x14ac:dyDescent="0.25">
      <c r="A7" s="2"/>
      <c r="B7" s="178"/>
      <c r="C7" s="15" t="s">
        <v>10</v>
      </c>
      <c r="D7" s="23"/>
      <c r="E7" s="15" t="s">
        <v>149</v>
      </c>
      <c r="F7" s="23"/>
      <c r="G7" s="15"/>
      <c r="H7" s="23"/>
      <c r="I7" s="15"/>
      <c r="J7" s="23"/>
      <c r="K7" s="15" t="s">
        <v>189</v>
      </c>
      <c r="L7" s="23"/>
      <c r="M7" s="45"/>
      <c r="N7" s="23"/>
      <c r="O7" s="45"/>
      <c r="P7" s="23"/>
      <c r="Q7" s="15"/>
      <c r="R7" s="23"/>
      <c r="S7" s="15" t="s">
        <v>74</v>
      </c>
      <c r="T7" s="15"/>
      <c r="U7" s="15" t="s">
        <v>66</v>
      </c>
      <c r="V7" s="23"/>
      <c r="W7" s="15"/>
      <c r="X7" s="23"/>
      <c r="Y7" s="15"/>
      <c r="Z7" s="23"/>
      <c r="AA7" s="15" t="s">
        <v>28</v>
      </c>
      <c r="AB7" s="23"/>
      <c r="AC7" s="6"/>
      <c r="AD7" s="23"/>
      <c r="AE7" s="6"/>
    </row>
    <row r="8" spans="1:31" ht="19.5" customHeight="1" x14ac:dyDescent="0.25">
      <c r="A8" s="2"/>
      <c r="B8" s="178"/>
      <c r="C8" s="15" t="s">
        <v>119</v>
      </c>
      <c r="D8" s="23"/>
      <c r="E8" s="15" t="s">
        <v>150</v>
      </c>
      <c r="F8" s="23"/>
      <c r="G8" s="15"/>
      <c r="H8" s="23"/>
      <c r="I8" s="15" t="s">
        <v>180</v>
      </c>
      <c r="J8" s="23"/>
      <c r="K8" s="15" t="s">
        <v>190</v>
      </c>
      <c r="L8" s="23"/>
      <c r="M8" s="15"/>
      <c r="N8" s="23"/>
      <c r="O8" s="45"/>
      <c r="P8" s="23"/>
      <c r="Q8" s="15"/>
      <c r="R8" s="23"/>
      <c r="S8" s="28" t="s">
        <v>75</v>
      </c>
      <c r="T8" s="15"/>
      <c r="U8" s="15" t="s">
        <v>197</v>
      </c>
      <c r="V8" s="23"/>
      <c r="W8" s="15"/>
      <c r="X8" s="23"/>
      <c r="Y8" s="15" t="s">
        <v>44</v>
      </c>
      <c r="Z8" s="23"/>
      <c r="AA8" s="15" t="s">
        <v>29</v>
      </c>
      <c r="AB8" s="23"/>
      <c r="AC8" s="8" t="s">
        <v>42</v>
      </c>
      <c r="AD8" s="23"/>
    </row>
    <row r="9" spans="1:31" ht="19.5" customHeight="1" x14ac:dyDescent="0.25">
      <c r="A9" s="2"/>
      <c r="B9" s="178"/>
      <c r="C9" s="15" t="s">
        <v>12</v>
      </c>
      <c r="D9" s="23"/>
      <c r="E9" s="15" t="s">
        <v>151</v>
      </c>
      <c r="F9" s="23"/>
      <c r="G9" s="15" t="s">
        <v>30</v>
      </c>
      <c r="H9" s="23"/>
      <c r="I9" s="15" t="s">
        <v>181</v>
      </c>
      <c r="J9" s="23"/>
      <c r="K9" s="15" t="s">
        <v>191</v>
      </c>
      <c r="L9" s="23"/>
      <c r="M9" s="15" t="s">
        <v>39</v>
      </c>
      <c r="N9" s="23"/>
      <c r="O9" s="15" t="s">
        <v>116</v>
      </c>
      <c r="P9" s="23"/>
      <c r="Q9" s="15" t="s">
        <v>183</v>
      </c>
      <c r="R9" s="23"/>
      <c r="S9" s="15" t="s">
        <v>76</v>
      </c>
      <c r="T9" s="15"/>
      <c r="U9" s="15" t="s">
        <v>184</v>
      </c>
      <c r="V9" s="23"/>
      <c r="W9" s="15" t="s">
        <v>186</v>
      </c>
      <c r="X9" s="23"/>
      <c r="Y9" s="15" t="s">
        <v>188</v>
      </c>
      <c r="Z9" s="23"/>
      <c r="AA9" s="15" t="s">
        <v>46</v>
      </c>
      <c r="AB9" s="23"/>
      <c r="AC9" s="15" t="s">
        <v>43</v>
      </c>
      <c r="AD9" s="23"/>
      <c r="AE9" s="23" t="s">
        <v>4</v>
      </c>
    </row>
    <row r="10" spans="1:31" ht="19.5" customHeight="1" x14ac:dyDescent="0.25">
      <c r="A10" s="2"/>
      <c r="B10" s="16" t="s">
        <v>25</v>
      </c>
      <c r="C10" s="23" t="s">
        <v>11</v>
      </c>
      <c r="D10" s="23"/>
      <c r="E10" s="23" t="s">
        <v>152</v>
      </c>
      <c r="F10" s="23"/>
      <c r="G10" s="23" t="s">
        <v>31</v>
      </c>
      <c r="H10" s="23"/>
      <c r="I10" s="23" t="s">
        <v>182</v>
      </c>
      <c r="J10" s="23"/>
      <c r="K10" s="23" t="s">
        <v>192</v>
      </c>
      <c r="L10" s="23"/>
      <c r="M10" s="23" t="s">
        <v>6</v>
      </c>
      <c r="N10" s="23"/>
      <c r="O10" s="15" t="s">
        <v>117</v>
      </c>
      <c r="P10" s="23"/>
      <c r="Q10" s="23" t="s">
        <v>6</v>
      </c>
      <c r="R10" s="23"/>
      <c r="S10" s="15" t="s">
        <v>77</v>
      </c>
      <c r="T10" s="15"/>
      <c r="U10" s="15" t="s">
        <v>185</v>
      </c>
      <c r="V10" s="23"/>
      <c r="W10" s="15" t="s">
        <v>187</v>
      </c>
      <c r="X10" s="23"/>
      <c r="Y10" s="15" t="s">
        <v>36</v>
      </c>
      <c r="Z10" s="23"/>
      <c r="AA10" s="23" t="s">
        <v>118</v>
      </c>
      <c r="AB10" s="23"/>
      <c r="AC10" s="23" t="s">
        <v>38</v>
      </c>
      <c r="AD10" s="23"/>
      <c r="AE10" s="23" t="s">
        <v>36</v>
      </c>
    </row>
    <row r="11" spans="1:31" ht="19.5" customHeight="1" x14ac:dyDescent="0.25">
      <c r="A11" s="2"/>
      <c r="B11" s="178"/>
      <c r="C11" s="335" t="s">
        <v>81</v>
      </c>
      <c r="D11" s="335"/>
      <c r="E11" s="335"/>
      <c r="F11" s="335"/>
      <c r="G11" s="335"/>
      <c r="H11" s="335"/>
      <c r="I11" s="335"/>
      <c r="J11" s="335"/>
      <c r="K11" s="335"/>
      <c r="L11" s="335"/>
      <c r="M11" s="335"/>
      <c r="N11" s="335"/>
      <c r="O11" s="335"/>
      <c r="P11" s="335"/>
      <c r="Q11" s="335"/>
      <c r="R11" s="335"/>
      <c r="S11" s="335"/>
      <c r="T11" s="335"/>
      <c r="U11" s="335"/>
      <c r="V11" s="335"/>
      <c r="W11" s="335"/>
      <c r="X11" s="335"/>
      <c r="Y11" s="335"/>
      <c r="Z11" s="335"/>
      <c r="AA11" s="335"/>
      <c r="AB11" s="335"/>
      <c r="AC11" s="335"/>
      <c r="AD11" s="335"/>
      <c r="AE11" s="335"/>
    </row>
    <row r="12" spans="1:31" ht="19.5" customHeight="1" x14ac:dyDescent="0.25">
      <c r="A12" s="2" t="s">
        <v>215</v>
      </c>
      <c r="B12" s="178"/>
      <c r="C12" s="141"/>
      <c r="D12" s="289"/>
      <c r="E12" s="258"/>
      <c r="F12" s="289"/>
      <c r="G12" s="258"/>
      <c r="H12" s="289"/>
      <c r="I12" s="144"/>
      <c r="J12" s="289"/>
      <c r="K12" s="279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  <c r="AA12" s="144"/>
      <c r="AB12" s="144"/>
      <c r="AC12" s="144"/>
      <c r="AD12" s="144"/>
      <c r="AE12" s="144"/>
    </row>
    <row r="13" spans="1:31" ht="19.5" customHeight="1" x14ac:dyDescent="0.25">
      <c r="A13" s="46" t="s">
        <v>200</v>
      </c>
      <c r="B13" s="200"/>
      <c r="C13" s="4">
        <v>681480</v>
      </c>
      <c r="D13" s="201"/>
      <c r="E13" s="179">
        <v>14200</v>
      </c>
      <c r="F13" s="179"/>
      <c r="G13" s="179">
        <v>342170</v>
      </c>
      <c r="H13" s="179"/>
      <c r="I13" s="179">
        <v>17395</v>
      </c>
      <c r="J13" s="179"/>
      <c r="K13" s="179">
        <v>0</v>
      </c>
      <c r="L13" s="201"/>
      <c r="M13" s="179">
        <v>108696</v>
      </c>
      <c r="N13" s="201"/>
      <c r="O13" s="179">
        <v>-413287</v>
      </c>
      <c r="P13" s="201"/>
      <c r="Q13" s="179">
        <v>-11053</v>
      </c>
      <c r="R13" s="201"/>
      <c r="S13" s="179">
        <v>-7873</v>
      </c>
      <c r="T13" s="179"/>
      <c r="U13" s="179">
        <v>1619</v>
      </c>
      <c r="V13" s="201"/>
      <c r="W13" s="179">
        <v>1597500</v>
      </c>
      <c r="X13" s="201"/>
      <c r="Y13" s="179">
        <v>1580193</v>
      </c>
      <c r="Z13" s="201"/>
      <c r="AA13" s="179">
        <v>2330847</v>
      </c>
      <c r="AB13" s="201"/>
      <c r="AC13" s="179">
        <v>-25879</v>
      </c>
      <c r="AD13" s="201"/>
      <c r="AE13" s="179">
        <v>2304968</v>
      </c>
    </row>
    <row r="14" spans="1:31" ht="15.95" customHeight="1" x14ac:dyDescent="0.25">
      <c r="A14" s="49"/>
      <c r="B14" s="203"/>
      <c r="C14" s="20"/>
      <c r="D14" s="181"/>
      <c r="E14" s="185"/>
      <c r="F14" s="183"/>
      <c r="G14" s="185"/>
      <c r="H14" s="183"/>
      <c r="I14" s="20"/>
      <c r="J14" s="183"/>
      <c r="K14" s="185"/>
      <c r="L14" s="10"/>
      <c r="M14" s="20"/>
      <c r="N14" s="10"/>
      <c r="O14" s="20"/>
      <c r="P14" s="10"/>
      <c r="Q14" s="20"/>
      <c r="R14" s="10"/>
      <c r="S14" s="20"/>
      <c r="T14" s="20"/>
      <c r="U14" s="20"/>
      <c r="V14" s="10"/>
      <c r="W14" s="21"/>
      <c r="X14" s="10"/>
      <c r="Y14" s="20"/>
      <c r="Z14" s="10"/>
      <c r="AA14" s="21"/>
      <c r="AB14" s="10"/>
      <c r="AC14" s="21"/>
      <c r="AD14" s="10"/>
      <c r="AE14" s="21"/>
    </row>
    <row r="15" spans="1:31" ht="20.100000000000001" customHeight="1" x14ac:dyDescent="0.25">
      <c r="A15" s="202" t="s">
        <v>219</v>
      </c>
      <c r="B15" s="202"/>
      <c r="C15" s="185"/>
      <c r="D15" s="181"/>
      <c r="E15" s="185"/>
      <c r="F15" s="183"/>
      <c r="G15" s="185"/>
      <c r="H15" s="183"/>
      <c r="I15" s="185"/>
      <c r="J15" s="183"/>
      <c r="K15" s="185"/>
      <c r="L15" s="181"/>
      <c r="M15" s="185"/>
      <c r="N15" s="181"/>
      <c r="O15" s="185"/>
      <c r="P15" s="181"/>
      <c r="Q15" s="185"/>
      <c r="R15" s="181"/>
      <c r="S15" s="185"/>
      <c r="T15" s="185"/>
      <c r="U15" s="185"/>
      <c r="V15" s="181"/>
      <c r="W15" s="186"/>
      <c r="X15" s="181"/>
      <c r="Y15" s="185"/>
      <c r="Z15" s="181"/>
      <c r="AA15" s="186"/>
      <c r="AB15" s="181"/>
      <c r="AC15" s="186"/>
      <c r="AD15" s="181"/>
      <c r="AE15" s="186"/>
    </row>
    <row r="16" spans="1:31" ht="20.100000000000001" customHeight="1" x14ac:dyDescent="0.25">
      <c r="A16" s="300" t="s">
        <v>255</v>
      </c>
      <c r="B16" s="300"/>
      <c r="C16" s="185"/>
      <c r="D16" s="181"/>
      <c r="E16" s="185"/>
      <c r="F16" s="183"/>
      <c r="G16" s="185"/>
      <c r="H16" s="183"/>
      <c r="I16" s="185"/>
      <c r="J16" s="183"/>
      <c r="K16" s="185"/>
      <c r="L16" s="181"/>
      <c r="M16" s="185"/>
      <c r="N16" s="181"/>
      <c r="O16" s="185"/>
      <c r="P16" s="181"/>
      <c r="Q16" s="185"/>
      <c r="R16" s="181"/>
      <c r="S16" s="185"/>
      <c r="T16" s="185"/>
      <c r="U16" s="185"/>
      <c r="V16" s="181"/>
      <c r="W16" s="186"/>
      <c r="X16" s="181"/>
      <c r="Y16" s="185"/>
      <c r="Z16" s="181"/>
      <c r="AA16" s="186"/>
      <c r="AB16" s="181"/>
      <c r="AC16" s="186"/>
      <c r="AD16" s="181"/>
      <c r="AE16" s="186"/>
    </row>
    <row r="17" spans="1:31" ht="20.100000000000001" customHeight="1" x14ac:dyDescent="0.25">
      <c r="A17" s="203" t="s">
        <v>220</v>
      </c>
      <c r="B17" s="203"/>
      <c r="C17" s="185">
        <v>0</v>
      </c>
      <c r="D17" s="181"/>
      <c r="E17" s="185">
        <v>0</v>
      </c>
      <c r="F17" s="183"/>
      <c r="G17" s="185">
        <v>0</v>
      </c>
      <c r="H17" s="183"/>
      <c r="I17" s="185">
        <v>0</v>
      </c>
      <c r="J17" s="183"/>
      <c r="K17" s="185">
        <v>0</v>
      </c>
      <c r="L17" s="181"/>
      <c r="M17" s="185">
        <v>0</v>
      </c>
      <c r="N17" s="181"/>
      <c r="O17" s="185">
        <v>0</v>
      </c>
      <c r="P17" s="181"/>
      <c r="Q17" s="185">
        <v>0</v>
      </c>
      <c r="R17" s="181"/>
      <c r="S17" s="185">
        <v>0</v>
      </c>
      <c r="T17" s="185"/>
      <c r="U17" s="185">
        <v>0</v>
      </c>
      <c r="V17" s="181"/>
      <c r="W17" s="186">
        <v>0</v>
      </c>
      <c r="X17" s="181"/>
      <c r="Y17" s="185">
        <v>0</v>
      </c>
      <c r="Z17" s="181"/>
      <c r="AA17" s="186">
        <v>0</v>
      </c>
      <c r="AB17" s="181"/>
      <c r="AC17" s="186">
        <v>-1775</v>
      </c>
      <c r="AD17" s="181"/>
      <c r="AE17" s="267">
        <f>SUM(AA17:AC17)</f>
        <v>-1775</v>
      </c>
    </row>
    <row r="18" spans="1:31" ht="20.25" customHeight="1" x14ac:dyDescent="0.25">
      <c r="A18" s="202" t="s">
        <v>257</v>
      </c>
      <c r="B18" s="202"/>
      <c r="C18" s="184">
        <f>SUM(C17)</f>
        <v>0</v>
      </c>
      <c r="D18" s="181"/>
      <c r="E18" s="184">
        <f>SUM(E17)</f>
        <v>0</v>
      </c>
      <c r="F18" s="183"/>
      <c r="G18" s="184">
        <f>SUM(G17)</f>
        <v>0</v>
      </c>
      <c r="H18" s="183"/>
      <c r="I18" s="184">
        <f>SUM(I17)</f>
        <v>0</v>
      </c>
      <c r="J18" s="183"/>
      <c r="K18" s="184">
        <f>SUM(K17)</f>
        <v>0</v>
      </c>
      <c r="L18" s="181"/>
      <c r="M18" s="184">
        <f>SUM(M17)</f>
        <v>0</v>
      </c>
      <c r="N18" s="181"/>
      <c r="O18" s="184">
        <f>SUM(O17)</f>
        <v>0</v>
      </c>
      <c r="P18" s="181"/>
      <c r="Q18" s="184">
        <f>SUM(Q17)</f>
        <v>0</v>
      </c>
      <c r="R18" s="181"/>
      <c r="S18" s="184">
        <f>SUM(S17)</f>
        <v>0</v>
      </c>
      <c r="T18" s="185"/>
      <c r="U18" s="184">
        <f>SUM(U17)</f>
        <v>0</v>
      </c>
      <c r="V18" s="181"/>
      <c r="W18" s="184">
        <f>SUM(W17)</f>
        <v>0</v>
      </c>
      <c r="X18" s="181"/>
      <c r="Y18" s="184">
        <f>SUM(Y17)</f>
        <v>0</v>
      </c>
      <c r="Z18" s="181"/>
      <c r="AA18" s="184">
        <f>SUM(AA17)</f>
        <v>0</v>
      </c>
      <c r="AB18" s="181"/>
      <c r="AC18" s="184">
        <f>SUM(AC17)</f>
        <v>-1775</v>
      </c>
      <c r="AD18" s="181"/>
      <c r="AE18" s="184">
        <f>SUM(AE17)</f>
        <v>-1775</v>
      </c>
    </row>
    <row r="19" spans="1:31" ht="20.100000000000001" customHeight="1" x14ac:dyDescent="0.25">
      <c r="A19" s="203"/>
      <c r="B19" s="203"/>
      <c r="C19" s="185"/>
      <c r="D19" s="181"/>
      <c r="E19" s="185"/>
      <c r="F19" s="183"/>
      <c r="G19" s="185"/>
      <c r="H19" s="183"/>
      <c r="I19" s="185"/>
      <c r="J19" s="183"/>
      <c r="K19" s="185"/>
      <c r="L19" s="181"/>
      <c r="M19" s="185"/>
      <c r="N19" s="181"/>
      <c r="O19" s="185"/>
      <c r="P19" s="181"/>
      <c r="Q19" s="185"/>
      <c r="R19" s="181"/>
      <c r="S19" s="185"/>
      <c r="T19" s="185"/>
      <c r="U19" s="185"/>
      <c r="V19" s="181"/>
      <c r="W19" s="186"/>
      <c r="X19" s="181"/>
      <c r="Y19" s="185"/>
      <c r="Z19" s="181"/>
      <c r="AA19" s="186"/>
      <c r="AB19" s="181"/>
      <c r="AC19" s="186"/>
      <c r="AD19" s="181"/>
      <c r="AE19" s="186"/>
    </row>
    <row r="20" spans="1:31" ht="20.25" customHeight="1" x14ac:dyDescent="0.25">
      <c r="A20" s="300" t="s">
        <v>153</v>
      </c>
      <c r="B20" s="300"/>
      <c r="C20" s="185"/>
      <c r="D20" s="181"/>
      <c r="E20" s="185"/>
      <c r="F20" s="183"/>
      <c r="G20" s="185"/>
      <c r="H20" s="183"/>
      <c r="I20" s="185"/>
      <c r="J20" s="183"/>
      <c r="K20" s="185"/>
      <c r="L20" s="181"/>
      <c r="M20" s="185"/>
      <c r="N20" s="181"/>
      <c r="O20" s="185"/>
      <c r="P20" s="181"/>
      <c r="Q20" s="185"/>
      <c r="R20" s="181"/>
      <c r="S20" s="185"/>
      <c r="T20" s="185"/>
      <c r="U20" s="185"/>
      <c r="V20" s="181"/>
      <c r="W20" s="186"/>
      <c r="X20" s="181"/>
      <c r="Y20" s="185"/>
      <c r="Z20" s="181"/>
      <c r="AA20" s="186"/>
      <c r="AB20" s="181"/>
      <c r="AC20" s="186"/>
      <c r="AD20" s="181"/>
      <c r="AE20" s="186"/>
    </row>
    <row r="21" spans="1:31" ht="20.25" customHeight="1" x14ac:dyDescent="0.25">
      <c r="A21" s="203" t="s">
        <v>155</v>
      </c>
      <c r="B21" s="203"/>
      <c r="C21" s="266">
        <v>0</v>
      </c>
      <c r="D21" s="181"/>
      <c r="E21" s="266">
        <v>-14200</v>
      </c>
      <c r="F21" s="183"/>
      <c r="G21" s="266">
        <v>0</v>
      </c>
      <c r="H21" s="183"/>
      <c r="I21" s="266">
        <v>0</v>
      </c>
      <c r="J21" s="183"/>
      <c r="K21" s="266">
        <v>0</v>
      </c>
      <c r="L21" s="181"/>
      <c r="M21" s="266">
        <v>-5765</v>
      </c>
      <c r="N21" s="181"/>
      <c r="O21" s="266">
        <v>122696</v>
      </c>
      <c r="P21" s="181"/>
      <c r="Q21" s="266">
        <v>0</v>
      </c>
      <c r="R21" s="181"/>
      <c r="S21" s="266">
        <v>0</v>
      </c>
      <c r="T21" s="185"/>
      <c r="U21" s="266">
        <v>0</v>
      </c>
      <c r="V21" s="181"/>
      <c r="W21" s="267">
        <v>-39995</v>
      </c>
      <c r="X21" s="181"/>
      <c r="Y21" s="266">
        <f>SUM(Q21:W21)</f>
        <v>-39995</v>
      </c>
      <c r="Z21" s="181"/>
      <c r="AA21" s="267">
        <f>C21+E21+G21+I21+M21+O21+Y21</f>
        <v>62736</v>
      </c>
      <c r="AB21" s="181"/>
      <c r="AC21" s="267">
        <f>-AA21</f>
        <v>-62736</v>
      </c>
      <c r="AD21" s="181"/>
      <c r="AE21" s="267">
        <f>SUM(AA21:AC21)</f>
        <v>0</v>
      </c>
    </row>
    <row r="22" spans="1:31" ht="20.25" customHeight="1" x14ac:dyDescent="0.25">
      <c r="A22" s="202" t="s">
        <v>154</v>
      </c>
      <c r="B22" s="202"/>
      <c r="C22" s="266">
        <f>SUM(C21)</f>
        <v>0</v>
      </c>
      <c r="D22" s="181"/>
      <c r="E22" s="268">
        <f>SUM(E21)</f>
        <v>-14200</v>
      </c>
      <c r="F22" s="183"/>
      <c r="G22" s="268">
        <f>SUM(G21)</f>
        <v>0</v>
      </c>
      <c r="H22" s="183"/>
      <c r="I22" s="268">
        <f>SUM(I21)</f>
        <v>0</v>
      </c>
      <c r="J22" s="183"/>
      <c r="K22" s="268">
        <f>SUM(K21)</f>
        <v>0</v>
      </c>
      <c r="L22" s="181"/>
      <c r="M22" s="268">
        <f>SUM(M21)</f>
        <v>-5765</v>
      </c>
      <c r="N22" s="181"/>
      <c r="O22" s="268">
        <f>SUM(O21)</f>
        <v>122696</v>
      </c>
      <c r="P22" s="181"/>
      <c r="Q22" s="268">
        <f>SUM(Q21)</f>
        <v>0</v>
      </c>
      <c r="R22" s="181"/>
      <c r="S22" s="268">
        <f>SUM(S21)</f>
        <v>0</v>
      </c>
      <c r="T22" s="185"/>
      <c r="U22" s="268">
        <f>SUM(U21)</f>
        <v>0</v>
      </c>
      <c r="V22" s="181"/>
      <c r="W22" s="269">
        <f>SUM(W21)</f>
        <v>-39995</v>
      </c>
      <c r="X22" s="181"/>
      <c r="Y22" s="268">
        <f>SUM(Y21)</f>
        <v>-39995</v>
      </c>
      <c r="Z22" s="181"/>
      <c r="AA22" s="269">
        <f>SUM(AA21)</f>
        <v>62736</v>
      </c>
      <c r="AB22" s="181"/>
      <c r="AC22" s="269">
        <f>SUM(AC21)</f>
        <v>-62736</v>
      </c>
      <c r="AD22" s="181"/>
      <c r="AE22" s="269">
        <f>SUM(AE21)</f>
        <v>0</v>
      </c>
    </row>
    <row r="23" spans="1:31" ht="20.25" customHeight="1" x14ac:dyDescent="0.25">
      <c r="A23" s="202"/>
      <c r="B23" s="202"/>
      <c r="C23" s="183"/>
      <c r="D23" s="181"/>
      <c r="E23" s="272"/>
      <c r="F23" s="183"/>
      <c r="G23" s="272"/>
      <c r="H23" s="183"/>
      <c r="I23" s="272"/>
      <c r="J23" s="183"/>
      <c r="K23" s="278"/>
      <c r="L23" s="181"/>
      <c r="M23" s="272"/>
      <c r="N23" s="181"/>
      <c r="O23" s="272"/>
      <c r="P23" s="181"/>
      <c r="Q23" s="272"/>
      <c r="R23" s="181"/>
      <c r="S23" s="272"/>
      <c r="T23" s="185"/>
      <c r="U23" s="272"/>
      <c r="V23" s="181"/>
      <c r="W23" s="179"/>
      <c r="X23" s="181"/>
      <c r="Y23" s="272"/>
      <c r="Z23" s="181"/>
      <c r="AA23" s="179"/>
      <c r="AB23" s="181"/>
      <c r="AC23" s="179"/>
      <c r="AD23" s="181"/>
      <c r="AE23" s="179"/>
    </row>
    <row r="24" spans="1:31" ht="19.5" customHeight="1" x14ac:dyDescent="0.25">
      <c r="A24" s="202" t="s">
        <v>167</v>
      </c>
      <c r="B24" s="202"/>
      <c r="C24" s="20"/>
      <c r="D24" s="181"/>
      <c r="E24" s="185"/>
      <c r="F24" s="183"/>
      <c r="G24" s="185"/>
      <c r="H24" s="183"/>
      <c r="I24" s="20"/>
      <c r="J24" s="183"/>
      <c r="K24" s="185"/>
      <c r="L24" s="10"/>
      <c r="M24" s="20"/>
      <c r="N24" s="10"/>
      <c r="O24" s="20"/>
      <c r="P24" s="10"/>
      <c r="Q24" s="20"/>
      <c r="R24" s="10"/>
      <c r="S24" s="20"/>
      <c r="T24" s="20"/>
      <c r="U24" s="20"/>
      <c r="V24" s="10"/>
      <c r="W24" s="21"/>
      <c r="X24" s="10"/>
      <c r="Y24" s="20"/>
      <c r="Z24" s="10"/>
      <c r="AA24" s="21"/>
      <c r="AB24" s="10"/>
      <c r="AC24" s="185"/>
      <c r="AD24" s="10"/>
      <c r="AE24" s="21"/>
    </row>
    <row r="25" spans="1:31" ht="19.5" customHeight="1" x14ac:dyDescent="0.25">
      <c r="A25" s="182" t="s">
        <v>260</v>
      </c>
      <c r="B25" s="182"/>
      <c r="C25" s="157">
        <v>0</v>
      </c>
      <c r="D25" s="158"/>
      <c r="E25" s="157">
        <v>0</v>
      </c>
      <c r="F25" s="295"/>
      <c r="G25" s="157">
        <v>0</v>
      </c>
      <c r="H25" s="295"/>
      <c r="I25" s="157">
        <v>0</v>
      </c>
      <c r="J25" s="295"/>
      <c r="K25" s="157">
        <v>0</v>
      </c>
      <c r="L25" s="158"/>
      <c r="M25" s="157">
        <v>0</v>
      </c>
      <c r="N25" s="181"/>
      <c r="O25" s="157">
        <f>'SI-5'!F37</f>
        <v>252503</v>
      </c>
      <c r="P25" s="181"/>
      <c r="Q25" s="157">
        <v>0</v>
      </c>
      <c r="R25" s="159"/>
      <c r="S25" s="157">
        <v>0</v>
      </c>
      <c r="T25" s="158"/>
      <c r="U25" s="157">
        <v>0</v>
      </c>
      <c r="V25" s="158"/>
      <c r="W25" s="157"/>
      <c r="X25" s="159"/>
      <c r="Y25" s="159">
        <f t="shared" ref="Y25:Y26" si="0">SUM(Q25:W25)</f>
        <v>0</v>
      </c>
      <c r="Z25" s="181"/>
      <c r="AA25" s="159">
        <f>C25+E25+G25+I25+M25+O25+Y25</f>
        <v>252503</v>
      </c>
      <c r="AB25" s="159"/>
      <c r="AC25" s="159">
        <f>'SI-5'!F38</f>
        <v>-36713</v>
      </c>
      <c r="AD25" s="181"/>
      <c r="AE25" s="186">
        <f t="shared" ref="AE25:AE26" si="1">SUM(AA25:AC25)</f>
        <v>215790</v>
      </c>
    </row>
    <row r="26" spans="1:31" ht="19.5" customHeight="1" x14ac:dyDescent="0.25">
      <c r="A26" s="182" t="s">
        <v>204</v>
      </c>
      <c r="B26" s="182"/>
      <c r="C26" s="157">
        <v>0</v>
      </c>
      <c r="D26" s="158"/>
      <c r="E26" s="157">
        <v>0</v>
      </c>
      <c r="F26" s="295"/>
      <c r="G26" s="157">
        <v>0</v>
      </c>
      <c r="H26" s="295"/>
      <c r="I26" s="157">
        <v>0</v>
      </c>
      <c r="J26" s="295"/>
      <c r="K26" s="157">
        <v>0</v>
      </c>
      <c r="L26" s="158"/>
      <c r="M26" s="157">
        <v>0</v>
      </c>
      <c r="N26" s="181"/>
      <c r="O26" s="157">
        <v>0</v>
      </c>
      <c r="P26" s="181"/>
      <c r="Q26" s="185">
        <v>1125</v>
      </c>
      <c r="R26" s="181"/>
      <c r="S26" s="157">
        <v>0</v>
      </c>
      <c r="T26" s="207"/>
      <c r="U26" s="157">
        <v>0</v>
      </c>
      <c r="V26" s="181"/>
      <c r="W26" s="185">
        <v>0</v>
      </c>
      <c r="X26" s="181"/>
      <c r="Y26" s="181">
        <f t="shared" si="0"/>
        <v>1125</v>
      </c>
      <c r="Z26" s="181"/>
      <c r="AA26" s="186">
        <f>C26+E26+G26+I26+M26+O26+Y26</f>
        <v>1125</v>
      </c>
      <c r="AB26" s="181"/>
      <c r="AC26" s="51">
        <f>'SI-5'!F43-AC25</f>
        <v>-1308</v>
      </c>
      <c r="AD26" s="181"/>
      <c r="AE26" s="186">
        <f t="shared" si="1"/>
        <v>-183</v>
      </c>
    </row>
    <row r="27" spans="1:31" ht="19.5" customHeight="1" x14ac:dyDescent="0.25">
      <c r="A27" s="202" t="s">
        <v>258</v>
      </c>
      <c r="B27" s="202"/>
      <c r="C27" s="17">
        <f>SUM(C25:C26)</f>
        <v>0</v>
      </c>
      <c r="D27" s="201"/>
      <c r="E27" s="184">
        <f>SUM(E25:E26)</f>
        <v>0</v>
      </c>
      <c r="F27" s="179"/>
      <c r="G27" s="184">
        <f>SUM(G25:G26)</f>
        <v>0</v>
      </c>
      <c r="H27" s="179"/>
      <c r="I27" s="17">
        <f>SUM(I25:I26)</f>
        <v>0</v>
      </c>
      <c r="J27" s="179"/>
      <c r="K27" s="184">
        <f>SUM(K25:K26)</f>
        <v>0</v>
      </c>
      <c r="L27" s="47"/>
      <c r="M27" s="17">
        <f>SUM(M25:M26)</f>
        <v>0</v>
      </c>
      <c r="N27" s="47"/>
      <c r="O27" s="17">
        <f>SUM(O25:O26)</f>
        <v>252503</v>
      </c>
      <c r="P27" s="47"/>
      <c r="Q27" s="17">
        <f>SUM(Q25:Q26)</f>
        <v>1125</v>
      </c>
      <c r="R27" s="47"/>
      <c r="S27" s="17">
        <f>SUM(S25:S26)</f>
        <v>0</v>
      </c>
      <c r="T27" s="4"/>
      <c r="U27" s="60">
        <f>SUM(U26)</f>
        <v>0</v>
      </c>
      <c r="V27" s="47"/>
      <c r="W27" s="17">
        <f>SUM(W25:W26)</f>
        <v>0</v>
      </c>
      <c r="X27" s="47"/>
      <c r="Y27" s="17">
        <f>SUM(Y25:Y26)</f>
        <v>1125</v>
      </c>
      <c r="Z27" s="47"/>
      <c r="AA27" s="17">
        <f>SUM(AA25:AA26)</f>
        <v>253628</v>
      </c>
      <c r="AB27" s="47"/>
      <c r="AC27" s="17">
        <f>SUM(AC25:AC26)</f>
        <v>-38021</v>
      </c>
      <c r="AD27" s="47"/>
      <c r="AE27" s="17">
        <f>SUM(AE25:AE26)</f>
        <v>215607</v>
      </c>
    </row>
    <row r="28" spans="1:31" ht="19.5" customHeight="1" x14ac:dyDescent="0.25">
      <c r="A28" s="49"/>
      <c r="B28" s="203"/>
      <c r="C28" s="4"/>
      <c r="D28" s="201"/>
      <c r="E28" s="179"/>
      <c r="F28" s="179"/>
      <c r="G28" s="179"/>
      <c r="H28" s="179"/>
      <c r="I28" s="4"/>
      <c r="J28" s="179"/>
      <c r="K28" s="179"/>
      <c r="L28" s="47"/>
      <c r="M28" s="4"/>
      <c r="N28" s="47"/>
      <c r="O28" s="4"/>
      <c r="P28" s="47"/>
      <c r="Q28" s="4"/>
      <c r="R28" s="47"/>
      <c r="S28" s="4"/>
      <c r="T28" s="4"/>
      <c r="U28" s="4"/>
      <c r="V28" s="47"/>
      <c r="W28" s="47"/>
      <c r="X28" s="47"/>
      <c r="Y28" s="4"/>
      <c r="Z28" s="47"/>
      <c r="AA28" s="4"/>
      <c r="AB28" s="47"/>
      <c r="AC28" s="4"/>
      <c r="AD28" s="47"/>
      <c r="AE28" s="4"/>
    </row>
    <row r="29" spans="1:31" ht="20.25" customHeight="1" x14ac:dyDescent="0.25">
      <c r="A29" s="203" t="s">
        <v>156</v>
      </c>
      <c r="B29" s="203"/>
      <c r="C29" s="61">
        <v>0</v>
      </c>
      <c r="D29" s="143"/>
      <c r="E29" s="61">
        <v>0</v>
      </c>
      <c r="F29" s="61"/>
      <c r="G29" s="61">
        <v>0</v>
      </c>
      <c r="H29" s="61"/>
      <c r="I29" s="61">
        <v>0</v>
      </c>
      <c r="J29" s="61"/>
      <c r="K29" s="61">
        <v>0</v>
      </c>
      <c r="L29" s="143"/>
      <c r="M29" s="61">
        <v>7265</v>
      </c>
      <c r="N29" s="143"/>
      <c r="O29" s="61">
        <f>-M29</f>
        <v>-7265</v>
      </c>
      <c r="P29" s="143"/>
      <c r="Q29" s="61">
        <v>0</v>
      </c>
      <c r="R29" s="143"/>
      <c r="S29" s="61">
        <v>0</v>
      </c>
      <c r="T29" s="61"/>
      <c r="U29" s="61">
        <v>0</v>
      </c>
      <c r="V29" s="143"/>
      <c r="W29" s="143">
        <v>0</v>
      </c>
      <c r="X29" s="143"/>
      <c r="Y29" s="61">
        <f t="shared" ref="Y29:Y30" si="2">SUM(Q29:W29)</f>
        <v>0</v>
      </c>
      <c r="Z29" s="143"/>
      <c r="AA29" s="61">
        <f>C29+E29+G29+I29+M29+O29+Y29</f>
        <v>0</v>
      </c>
      <c r="AB29" s="143"/>
      <c r="AC29" s="61">
        <v>0</v>
      </c>
      <c r="AD29" s="143"/>
      <c r="AE29" s="61">
        <f t="shared" ref="AE29" si="3">SUM(AA29:AC29)</f>
        <v>0</v>
      </c>
    </row>
    <row r="30" spans="1:31" ht="19.5" customHeight="1" x14ac:dyDescent="0.25">
      <c r="A30" s="49" t="s">
        <v>67</v>
      </c>
      <c r="B30" s="203"/>
      <c r="C30" s="61">
        <v>0</v>
      </c>
      <c r="D30" s="143"/>
      <c r="E30" s="264">
        <v>0</v>
      </c>
      <c r="F30" s="61"/>
      <c r="G30" s="264">
        <v>0</v>
      </c>
      <c r="H30" s="61"/>
      <c r="I30" s="61">
        <v>0</v>
      </c>
      <c r="J30" s="61"/>
      <c r="K30" s="61">
        <v>0</v>
      </c>
      <c r="L30" s="143"/>
      <c r="M30" s="61">
        <v>0</v>
      </c>
      <c r="N30" s="27"/>
      <c r="O30" s="181">
        <v>36746</v>
      </c>
      <c r="P30" s="27"/>
      <c r="Q30" s="61">
        <v>0</v>
      </c>
      <c r="R30" s="27"/>
      <c r="S30" s="181">
        <v>0</v>
      </c>
      <c r="T30" s="10"/>
      <c r="U30" s="61">
        <v>0</v>
      </c>
      <c r="V30" s="143"/>
      <c r="W30" s="61">
        <v>-36746</v>
      </c>
      <c r="X30" s="27"/>
      <c r="Y30" s="181">
        <f t="shared" si="2"/>
        <v>-36746</v>
      </c>
      <c r="Z30" s="27"/>
      <c r="AA30" s="205">
        <f>C30+E30+G30+I30+M30+O30+Y30</f>
        <v>0</v>
      </c>
      <c r="AB30" s="143"/>
      <c r="AC30" s="61">
        <v>0</v>
      </c>
      <c r="AD30" s="143"/>
      <c r="AE30" s="205">
        <f t="shared" ref="AE30" si="4">SUM(AA30:AC30)</f>
        <v>0</v>
      </c>
    </row>
    <row r="31" spans="1:31" ht="19.5" customHeight="1" thickBot="1" x14ac:dyDescent="0.3">
      <c r="A31" s="48" t="s">
        <v>216</v>
      </c>
      <c r="B31" s="202"/>
      <c r="C31" s="180">
        <f>SUM(C13,C18,C22,C27,C29:C30)</f>
        <v>681480</v>
      </c>
      <c r="D31" s="179"/>
      <c r="E31" s="180">
        <f>SUM(E13,E18,E22,E27,E29:E30)</f>
        <v>0</v>
      </c>
      <c r="F31" s="179"/>
      <c r="G31" s="180">
        <f>SUM(G13,G18,G22,G27,G29:G30)</f>
        <v>342170</v>
      </c>
      <c r="H31" s="179"/>
      <c r="I31" s="180">
        <f>SUM(I13,I18,I22,I27,I29:I30)</f>
        <v>17395</v>
      </c>
      <c r="J31" s="179"/>
      <c r="K31" s="180">
        <f>SUM(K13,K18,K22,K27,K29:K30)</f>
        <v>0</v>
      </c>
      <c r="L31" s="179"/>
      <c r="M31" s="180">
        <f>SUM(M13,M18,M22,M27,M29:M30)</f>
        <v>110196</v>
      </c>
      <c r="N31" s="179"/>
      <c r="O31" s="180">
        <f>SUM(O13,O18,O22,O27,O29:O30)</f>
        <v>-8607</v>
      </c>
      <c r="P31" s="179"/>
      <c r="Q31" s="180">
        <f>SUM(Q13,Q18,Q22,Q27,Q29:Q30)</f>
        <v>-9928</v>
      </c>
      <c r="R31" s="201"/>
      <c r="S31" s="180">
        <f>SUM(S13,S18,S22,S27,S29:S30)</f>
        <v>-7873</v>
      </c>
      <c r="T31" s="179"/>
      <c r="U31" s="180">
        <f>SUM(U13,U18,U22,U27,U29:U30)</f>
        <v>1619</v>
      </c>
      <c r="V31" s="179"/>
      <c r="W31" s="180">
        <f>SUM(W13,W18,W22,W27,W29:W30)</f>
        <v>1520759</v>
      </c>
      <c r="X31" s="179"/>
      <c r="Y31" s="180">
        <f>SUM(Y13,Y18,Y22,Y27,Y29:Y30)</f>
        <v>1504577</v>
      </c>
      <c r="Z31" s="179"/>
      <c r="AA31" s="180">
        <f>SUM(AA13,AA18,AA22,AA27,AA29:AA30)</f>
        <v>2647211</v>
      </c>
      <c r="AB31" s="179"/>
      <c r="AC31" s="180">
        <f>SUM(AC13,AC18,AC22,AC27,AC29:AC30)</f>
        <v>-128411</v>
      </c>
      <c r="AD31" s="179"/>
      <c r="AE31" s="180">
        <f>SUM(AE13,AE18,AE22,AE27,AE29:AE30)</f>
        <v>2518800</v>
      </c>
    </row>
    <row r="32" spans="1:31" ht="17.25" customHeight="1" thickTop="1" x14ac:dyDescent="0.25">
      <c r="C32" s="142"/>
      <c r="D32" s="292"/>
      <c r="E32" s="142"/>
      <c r="F32" s="292"/>
      <c r="G32" s="142"/>
      <c r="H32" s="292"/>
      <c r="I32" s="142"/>
      <c r="J32" s="292"/>
      <c r="K32" s="142"/>
      <c r="L32" s="142"/>
      <c r="M32" s="142"/>
      <c r="N32" s="142"/>
      <c r="O32" s="142"/>
      <c r="P32" s="142"/>
      <c r="Q32" s="142"/>
      <c r="R32" s="142"/>
      <c r="S32" s="142"/>
      <c r="T32" s="142"/>
      <c r="U32" s="142"/>
      <c r="V32" s="142"/>
      <c r="W32" s="142"/>
      <c r="X32" s="142"/>
      <c r="Y32" s="142"/>
      <c r="Z32" s="142"/>
      <c r="AA32" s="142"/>
      <c r="AB32" s="142"/>
      <c r="AC32" s="142"/>
      <c r="AD32" s="142"/>
      <c r="AE32" s="142"/>
    </row>
    <row r="33" spans="1:31" ht="17.25" customHeight="1" x14ac:dyDescent="0.25">
      <c r="A33" s="2" t="s">
        <v>217</v>
      </c>
      <c r="B33" s="178"/>
      <c r="C33" s="160"/>
      <c r="D33" s="289"/>
      <c r="E33" s="258"/>
      <c r="F33" s="289"/>
      <c r="G33" s="258"/>
      <c r="H33" s="289"/>
      <c r="I33" s="160"/>
      <c r="J33" s="289"/>
      <c r="K33" s="279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60"/>
      <c r="Z33" s="160"/>
      <c r="AA33" s="160"/>
      <c r="AB33" s="160"/>
      <c r="AC33" s="160"/>
      <c r="AD33" s="160"/>
      <c r="AE33" s="160"/>
    </row>
    <row r="34" spans="1:31" ht="17.25" customHeight="1" x14ac:dyDescent="0.25">
      <c r="A34" s="46" t="s">
        <v>201</v>
      </c>
      <c r="B34" s="200"/>
      <c r="C34" s="4">
        <v>817775</v>
      </c>
      <c r="D34" s="201"/>
      <c r="E34" s="179">
        <v>0</v>
      </c>
      <c r="F34" s="179"/>
      <c r="G34" s="179">
        <v>504943</v>
      </c>
      <c r="H34" s="179"/>
      <c r="I34" s="4">
        <v>17395</v>
      </c>
      <c r="J34" s="179"/>
      <c r="K34" s="179">
        <v>507176</v>
      </c>
      <c r="L34" s="47"/>
      <c r="M34" s="4">
        <v>133188</v>
      </c>
      <c r="N34" s="47"/>
      <c r="O34" s="4">
        <v>220140</v>
      </c>
      <c r="P34" s="47"/>
      <c r="Q34" s="4">
        <v>-8933</v>
      </c>
      <c r="R34" s="47"/>
      <c r="S34" s="4">
        <v>0</v>
      </c>
      <c r="T34" s="4"/>
      <c r="U34" s="4">
        <v>1480</v>
      </c>
      <c r="V34" s="47"/>
      <c r="W34" s="4">
        <v>1384728</v>
      </c>
      <c r="X34" s="47"/>
      <c r="Y34" s="179">
        <f>SUM(Q34:W34)</f>
        <v>1377275</v>
      </c>
      <c r="Z34" s="179"/>
      <c r="AA34" s="179">
        <f>SUM(C34:O34,Y34)</f>
        <v>3577892</v>
      </c>
      <c r="AB34" s="179"/>
      <c r="AC34" s="179">
        <v>513397</v>
      </c>
      <c r="AD34" s="179"/>
      <c r="AE34" s="179">
        <f>SUM(AA34:AC34)</f>
        <v>4091289</v>
      </c>
    </row>
    <row r="35" spans="1:31" ht="17.25" customHeight="1" x14ac:dyDescent="0.25">
      <c r="A35" s="200"/>
      <c r="B35" s="200"/>
      <c r="C35" s="179"/>
      <c r="D35" s="201"/>
      <c r="E35" s="179"/>
      <c r="F35" s="179"/>
      <c r="G35" s="179"/>
      <c r="H35" s="179"/>
      <c r="I35" s="179"/>
      <c r="J35" s="179"/>
      <c r="K35" s="179"/>
      <c r="L35" s="201"/>
      <c r="M35" s="179"/>
      <c r="N35" s="201"/>
      <c r="O35" s="179"/>
      <c r="P35" s="201"/>
      <c r="Q35" s="179"/>
      <c r="R35" s="201"/>
      <c r="S35" s="179"/>
      <c r="T35" s="179"/>
      <c r="U35" s="179"/>
      <c r="V35" s="201"/>
      <c r="W35" s="179"/>
      <c r="X35" s="201"/>
      <c r="Y35" s="179"/>
      <c r="Z35" s="179"/>
      <c r="AA35" s="179"/>
      <c r="AB35" s="179"/>
      <c r="AC35" s="179"/>
      <c r="AD35" s="179"/>
      <c r="AE35" s="179"/>
    </row>
    <row r="36" spans="1:31" ht="17.100000000000001" customHeight="1" x14ac:dyDescent="0.25">
      <c r="A36" s="200" t="s">
        <v>227</v>
      </c>
      <c r="B36" s="200"/>
      <c r="C36" s="179"/>
      <c r="D36" s="201"/>
      <c r="E36" s="179"/>
      <c r="F36" s="179"/>
      <c r="G36" s="179"/>
      <c r="H36" s="179"/>
      <c r="I36" s="179"/>
      <c r="J36" s="179"/>
      <c r="K36" s="179"/>
      <c r="L36" s="201"/>
      <c r="M36" s="179"/>
      <c r="N36" s="201"/>
      <c r="O36" s="179"/>
      <c r="P36" s="201"/>
      <c r="Q36" s="179"/>
      <c r="R36" s="201"/>
      <c r="S36" s="179"/>
      <c r="T36" s="179"/>
      <c r="U36" s="179"/>
      <c r="V36" s="201"/>
      <c r="W36" s="179"/>
      <c r="X36" s="201"/>
      <c r="Y36" s="179"/>
      <c r="Z36" s="179"/>
      <c r="AA36" s="179"/>
      <c r="AB36" s="179"/>
      <c r="AC36" s="179"/>
      <c r="AD36" s="179"/>
      <c r="AE36" s="179"/>
    </row>
    <row r="37" spans="1:31" ht="17.100000000000001" customHeight="1" x14ac:dyDescent="0.25">
      <c r="A37" s="300" t="s">
        <v>255</v>
      </c>
      <c r="B37" s="200"/>
      <c r="C37" s="179"/>
      <c r="D37" s="201"/>
      <c r="E37" s="179"/>
      <c r="F37" s="179"/>
      <c r="G37" s="179"/>
      <c r="H37" s="179"/>
      <c r="I37" s="179"/>
      <c r="J37" s="179"/>
      <c r="K37" s="179"/>
      <c r="L37" s="201"/>
      <c r="M37" s="179"/>
      <c r="N37" s="201"/>
      <c r="O37" s="179"/>
      <c r="P37" s="201"/>
      <c r="Q37" s="179"/>
      <c r="R37" s="201"/>
      <c r="S37" s="179"/>
      <c r="T37" s="179"/>
      <c r="U37" s="179"/>
      <c r="V37" s="201"/>
      <c r="W37" s="179"/>
      <c r="X37" s="201"/>
      <c r="Y37" s="179"/>
      <c r="Z37" s="179"/>
      <c r="AA37" s="179"/>
      <c r="AB37" s="179"/>
      <c r="AC37" s="179"/>
      <c r="AD37" s="179"/>
      <c r="AE37" s="179"/>
    </row>
    <row r="38" spans="1:31" ht="17.25" customHeight="1" x14ac:dyDescent="0.25">
      <c r="A38" s="305" t="s">
        <v>228</v>
      </c>
      <c r="B38" s="306">
        <v>7</v>
      </c>
      <c r="C38" s="61">
        <v>0</v>
      </c>
      <c r="D38" s="143"/>
      <c r="E38" s="61">
        <v>0</v>
      </c>
      <c r="F38" s="61"/>
      <c r="G38" s="61">
        <v>0</v>
      </c>
      <c r="H38" s="61"/>
      <c r="I38" s="61">
        <v>0</v>
      </c>
      <c r="J38" s="61"/>
      <c r="K38" s="61">
        <v>0</v>
      </c>
      <c r="L38" s="143"/>
      <c r="M38" s="61">
        <v>0</v>
      </c>
      <c r="N38" s="143"/>
      <c r="O38" s="61">
        <v>-122666</v>
      </c>
      <c r="P38" s="143"/>
      <c r="Q38" s="61">
        <v>0</v>
      </c>
      <c r="R38" s="143"/>
      <c r="S38" s="61">
        <v>0</v>
      </c>
      <c r="T38" s="61"/>
      <c r="U38" s="61">
        <v>0</v>
      </c>
      <c r="V38" s="143"/>
      <c r="W38" s="61">
        <v>0</v>
      </c>
      <c r="X38" s="143"/>
      <c r="Y38" s="61">
        <v>0</v>
      </c>
      <c r="Z38" s="61"/>
      <c r="AA38" s="285">
        <f>SUM(C38:O38,Y38)</f>
        <v>-122666</v>
      </c>
      <c r="AB38" s="61"/>
      <c r="AC38" s="61">
        <v>0</v>
      </c>
      <c r="AD38" s="61"/>
      <c r="AE38" s="61">
        <f t="shared" ref="AE38:AE39" si="5">SUM(AA38:AC38)</f>
        <v>-122666</v>
      </c>
    </row>
    <row r="39" spans="1:31" ht="17.25" customHeight="1" x14ac:dyDescent="0.25">
      <c r="A39" s="305" t="s">
        <v>220</v>
      </c>
      <c r="B39" s="305"/>
      <c r="C39" s="61">
        <v>0</v>
      </c>
      <c r="D39" s="143"/>
      <c r="E39" s="61">
        <v>0</v>
      </c>
      <c r="F39" s="61"/>
      <c r="G39" s="61">
        <v>0</v>
      </c>
      <c r="H39" s="61"/>
      <c r="I39" s="61">
        <v>0</v>
      </c>
      <c r="J39" s="61"/>
      <c r="K39" s="61">
        <v>0</v>
      </c>
      <c r="L39" s="143"/>
      <c r="M39" s="61">
        <v>0</v>
      </c>
      <c r="N39" s="143"/>
      <c r="O39" s="61">
        <v>0</v>
      </c>
      <c r="P39" s="143"/>
      <c r="Q39" s="61">
        <v>0</v>
      </c>
      <c r="R39" s="143"/>
      <c r="S39" s="61">
        <v>0</v>
      </c>
      <c r="T39" s="61"/>
      <c r="U39" s="61">
        <v>0</v>
      </c>
      <c r="V39" s="143"/>
      <c r="W39" s="61">
        <v>0</v>
      </c>
      <c r="X39" s="143"/>
      <c r="Y39" s="61">
        <v>0</v>
      </c>
      <c r="Z39" s="61"/>
      <c r="AA39" s="285">
        <f>SUM(C39:O39,Y39)</f>
        <v>0</v>
      </c>
      <c r="AB39" s="61"/>
      <c r="AC39" s="61">
        <v>-38269</v>
      </c>
      <c r="AD39" s="61"/>
      <c r="AE39" s="61">
        <f t="shared" si="5"/>
        <v>-38269</v>
      </c>
    </row>
    <row r="40" spans="1:31" ht="20.25" customHeight="1" x14ac:dyDescent="0.25">
      <c r="A40" s="202" t="s">
        <v>256</v>
      </c>
      <c r="B40" s="202"/>
      <c r="C40" s="184">
        <f>SUM(C38:C39)</f>
        <v>0</v>
      </c>
      <c r="D40" s="201"/>
      <c r="E40" s="184">
        <f>SUM(E38:E39)</f>
        <v>0</v>
      </c>
      <c r="F40" s="179"/>
      <c r="G40" s="184">
        <f>SUM(G38:G39)</f>
        <v>0</v>
      </c>
      <c r="H40" s="179"/>
      <c r="I40" s="184">
        <f>SUM(I38:I39)</f>
        <v>0</v>
      </c>
      <c r="J40" s="179"/>
      <c r="K40" s="184">
        <f>SUM(K38:K39)</f>
        <v>0</v>
      </c>
      <c r="L40" s="201"/>
      <c r="M40" s="184">
        <f>SUM(M38:M39)</f>
        <v>0</v>
      </c>
      <c r="N40" s="201"/>
      <c r="O40" s="184">
        <f>SUM(O38:O39)</f>
        <v>-122666</v>
      </c>
      <c r="P40" s="201"/>
      <c r="Q40" s="184">
        <f>SUM(Q38:Q39)</f>
        <v>0</v>
      </c>
      <c r="R40" s="201"/>
      <c r="S40" s="184">
        <f>SUM(S38:S39)</f>
        <v>0</v>
      </c>
      <c r="T40" s="179"/>
      <c r="U40" s="60">
        <f>SUM(U39)</f>
        <v>0</v>
      </c>
      <c r="V40" s="201"/>
      <c r="W40" s="184">
        <f>SUM(W38:W39)</f>
        <v>0</v>
      </c>
      <c r="X40" s="201"/>
      <c r="Y40" s="184">
        <f>SUM(Y38:Y39)</f>
        <v>0</v>
      </c>
      <c r="Z40" s="201"/>
      <c r="AA40" s="184">
        <f>SUM(AA38:AA39)</f>
        <v>-122666</v>
      </c>
      <c r="AB40" s="201"/>
      <c r="AC40" s="184">
        <f>SUM(AC38:AC39)</f>
        <v>-38269</v>
      </c>
      <c r="AD40" s="201"/>
      <c r="AE40" s="184">
        <f>SUM(AE38:AE39)</f>
        <v>-160935</v>
      </c>
    </row>
    <row r="41" spans="1:31" ht="20.25" customHeight="1" x14ac:dyDescent="0.25">
      <c r="A41" s="203"/>
      <c r="B41" s="203"/>
      <c r="C41" s="185"/>
      <c r="D41" s="181"/>
      <c r="E41" s="185"/>
      <c r="F41" s="183"/>
      <c r="G41" s="185"/>
      <c r="H41" s="183"/>
      <c r="I41" s="185"/>
      <c r="J41" s="183"/>
      <c r="K41" s="185"/>
      <c r="L41" s="181"/>
      <c r="M41" s="185"/>
      <c r="N41" s="181"/>
      <c r="O41" s="185"/>
      <c r="P41" s="181"/>
      <c r="Q41" s="185"/>
      <c r="R41" s="181"/>
      <c r="S41" s="185"/>
      <c r="T41" s="185"/>
      <c r="U41" s="185"/>
      <c r="V41" s="181"/>
      <c r="W41" s="186"/>
      <c r="X41" s="181"/>
      <c r="Y41" s="274"/>
      <c r="Z41" s="275"/>
      <c r="AA41" s="274"/>
      <c r="AB41" s="275"/>
      <c r="AC41" s="274"/>
      <c r="AD41" s="275"/>
      <c r="AE41" s="274"/>
    </row>
    <row r="42" spans="1:31" ht="20.25" customHeight="1" x14ac:dyDescent="0.25">
      <c r="A42" s="202" t="s">
        <v>167</v>
      </c>
      <c r="B42" s="202"/>
      <c r="C42" s="207"/>
      <c r="D42" s="61"/>
      <c r="E42" s="207"/>
      <c r="F42" s="208"/>
      <c r="G42" s="207"/>
      <c r="H42" s="208"/>
      <c r="I42" s="207"/>
      <c r="J42" s="208"/>
      <c r="K42" s="207"/>
      <c r="L42" s="61"/>
      <c r="M42" s="207"/>
      <c r="N42" s="61"/>
      <c r="O42" s="207"/>
      <c r="P42" s="61"/>
      <c r="Q42" s="207"/>
      <c r="R42" s="61"/>
      <c r="S42" s="207"/>
      <c r="T42" s="207"/>
      <c r="U42" s="207"/>
      <c r="V42" s="61"/>
      <c r="W42" s="205"/>
      <c r="X42" s="61"/>
      <c r="Y42" s="283"/>
      <c r="Z42" s="283"/>
      <c r="AA42" s="283"/>
      <c r="AB42" s="283"/>
      <c r="AC42" s="283"/>
      <c r="AD42" s="283"/>
      <c r="AE42" s="283"/>
    </row>
    <row r="43" spans="1:31" ht="20.25" customHeight="1" x14ac:dyDescent="0.25">
      <c r="A43" s="182" t="s">
        <v>261</v>
      </c>
      <c r="B43" s="182"/>
      <c r="C43" s="157">
        <v>0</v>
      </c>
      <c r="D43" s="158"/>
      <c r="E43" s="157">
        <v>0</v>
      </c>
      <c r="F43" s="295"/>
      <c r="G43" s="157">
        <v>0</v>
      </c>
      <c r="H43" s="295"/>
      <c r="I43" s="157">
        <v>0</v>
      </c>
      <c r="J43" s="295"/>
      <c r="K43" s="157">
        <v>0</v>
      </c>
      <c r="L43" s="158"/>
      <c r="M43" s="157">
        <v>0</v>
      </c>
      <c r="N43" s="61"/>
      <c r="O43" s="284">
        <f>'SI-5'!D37</f>
        <v>268493</v>
      </c>
      <c r="P43" s="61"/>
      <c r="Q43" s="157">
        <v>0</v>
      </c>
      <c r="R43" s="159"/>
      <c r="S43" s="157">
        <v>0</v>
      </c>
      <c r="T43" s="158"/>
      <c r="U43" s="157">
        <v>0</v>
      </c>
      <c r="V43" s="158"/>
      <c r="W43" s="157">
        <v>0</v>
      </c>
      <c r="X43" s="159"/>
      <c r="Y43" s="285">
        <f>SUM(Q43:W43)</f>
        <v>0</v>
      </c>
      <c r="Z43" s="286"/>
      <c r="AA43" s="285">
        <f>SUM(C43:O43,Y43)</f>
        <v>268493</v>
      </c>
      <c r="AB43" s="285"/>
      <c r="AC43" s="284">
        <f>'SI-5'!D38</f>
        <v>-583</v>
      </c>
      <c r="AD43" s="285"/>
      <c r="AE43" s="284">
        <f>AA43+AC43</f>
        <v>267910</v>
      </c>
    </row>
    <row r="44" spans="1:31" ht="20.25" customHeight="1" x14ac:dyDescent="0.25">
      <c r="A44" s="182" t="s">
        <v>204</v>
      </c>
      <c r="B44" s="182"/>
      <c r="C44" s="157">
        <v>0</v>
      </c>
      <c r="D44" s="158"/>
      <c r="E44" s="157">
        <v>0</v>
      </c>
      <c r="F44" s="295"/>
      <c r="G44" s="157">
        <v>0</v>
      </c>
      <c r="H44" s="295"/>
      <c r="I44" s="157">
        <v>0</v>
      </c>
      <c r="J44" s="295"/>
      <c r="K44" s="157">
        <v>0</v>
      </c>
      <c r="L44" s="158"/>
      <c r="M44" s="157">
        <v>0</v>
      </c>
      <c r="N44" s="61"/>
      <c r="O44" s="157">
        <v>0</v>
      </c>
      <c r="P44" s="61"/>
      <c r="Q44" s="207">
        <v>-1841</v>
      </c>
      <c r="R44" s="61"/>
      <c r="S44" s="157">
        <v>0</v>
      </c>
      <c r="T44" s="207"/>
      <c r="U44" s="157">
        <v>0</v>
      </c>
      <c r="V44" s="61"/>
      <c r="W44" s="207">
        <v>0</v>
      </c>
      <c r="X44" s="61"/>
      <c r="Y44" s="285">
        <f>SUM(Q44:W44)</f>
        <v>-1841</v>
      </c>
      <c r="Z44" s="286"/>
      <c r="AA44" s="285">
        <f>SUM(C44:O44,Y44)</f>
        <v>-1841</v>
      </c>
      <c r="AB44" s="285"/>
      <c r="AC44" s="284">
        <f>AC45-AC43</f>
        <v>-1184</v>
      </c>
      <c r="AD44" s="285"/>
      <c r="AE44" s="284">
        <f>AA44+AC44</f>
        <v>-3025</v>
      </c>
    </row>
    <row r="45" spans="1:31" ht="20.25" customHeight="1" x14ac:dyDescent="0.25">
      <c r="A45" s="202" t="s">
        <v>259</v>
      </c>
      <c r="B45" s="202"/>
      <c r="C45" s="184">
        <f>SUM(C43:C44)</f>
        <v>0</v>
      </c>
      <c r="D45" s="201"/>
      <c r="E45" s="265">
        <f>SUM(E43:E44)</f>
        <v>0</v>
      </c>
      <c r="F45" s="179"/>
      <c r="G45" s="184">
        <f>SUM(G43:G44)</f>
        <v>0</v>
      </c>
      <c r="H45" s="179"/>
      <c r="I45" s="184">
        <f>SUM(I43:I44)</f>
        <v>0</v>
      </c>
      <c r="J45" s="179"/>
      <c r="K45" s="184">
        <f>SUM(K43:K44)</f>
        <v>0</v>
      </c>
      <c r="L45" s="201"/>
      <c r="M45" s="184">
        <f>SUM(M43:M44)</f>
        <v>0</v>
      </c>
      <c r="N45" s="201"/>
      <c r="O45" s="184">
        <f>SUM(O43:O44)</f>
        <v>268493</v>
      </c>
      <c r="P45" s="201"/>
      <c r="Q45" s="184">
        <f>SUM(Q43:Q44)</f>
        <v>-1841</v>
      </c>
      <c r="R45" s="201"/>
      <c r="S45" s="184">
        <f>SUM(S43:S44)</f>
        <v>0</v>
      </c>
      <c r="T45" s="179"/>
      <c r="U45" s="60">
        <f>SUM(U44)</f>
        <v>0</v>
      </c>
      <c r="V45" s="201"/>
      <c r="W45" s="184">
        <f>SUM(W43:W44)</f>
        <v>0</v>
      </c>
      <c r="X45" s="201"/>
      <c r="Y45" s="184">
        <f>SUM(Y43:Y44)</f>
        <v>-1841</v>
      </c>
      <c r="Z45" s="201"/>
      <c r="AA45" s="184">
        <f>SUM(AA43:AA44)</f>
        <v>266652</v>
      </c>
      <c r="AB45" s="201"/>
      <c r="AC45" s="184">
        <f>'SI-5'!D43</f>
        <v>-1767</v>
      </c>
      <c r="AD45" s="201"/>
      <c r="AE45" s="184">
        <f>SUM(AE43:AE44)</f>
        <v>264885</v>
      </c>
    </row>
    <row r="46" spans="1:31" ht="20.25" customHeight="1" x14ac:dyDescent="0.25">
      <c r="A46" s="203"/>
      <c r="B46" s="203"/>
      <c r="C46" s="179"/>
      <c r="D46" s="201"/>
      <c r="E46" s="265"/>
      <c r="F46" s="179"/>
      <c r="G46" s="179"/>
      <c r="H46" s="179"/>
      <c r="I46" s="179"/>
      <c r="J46" s="179"/>
      <c r="K46" s="179"/>
      <c r="L46" s="201"/>
      <c r="M46" s="179"/>
      <c r="N46" s="201"/>
      <c r="O46" s="179"/>
      <c r="P46" s="201"/>
      <c r="Q46" s="179"/>
      <c r="R46" s="201"/>
      <c r="S46" s="179"/>
      <c r="T46" s="179"/>
      <c r="U46" s="179"/>
      <c r="V46" s="201"/>
      <c r="W46" s="201"/>
      <c r="X46" s="201"/>
      <c r="Y46" s="179"/>
      <c r="Z46" s="201"/>
      <c r="AA46" s="179"/>
      <c r="AB46" s="201"/>
      <c r="AC46" s="179"/>
      <c r="AD46" s="201"/>
      <c r="AE46" s="179"/>
    </row>
    <row r="47" spans="1:31" ht="20.25" customHeight="1" x14ac:dyDescent="0.25">
      <c r="A47" s="203" t="s">
        <v>156</v>
      </c>
      <c r="B47" s="203"/>
      <c r="C47" s="61">
        <v>0</v>
      </c>
      <c r="D47" s="143"/>
      <c r="E47" s="61">
        <v>0</v>
      </c>
      <c r="F47" s="61"/>
      <c r="G47" s="61">
        <v>0</v>
      </c>
      <c r="H47" s="61"/>
      <c r="I47" s="61">
        <v>0</v>
      </c>
      <c r="J47" s="61"/>
      <c r="K47" s="61">
        <v>0</v>
      </c>
      <c r="L47" s="143"/>
      <c r="M47" s="61">
        <v>12914</v>
      </c>
      <c r="N47" s="143"/>
      <c r="O47" s="61">
        <f>-M47</f>
        <v>-12914</v>
      </c>
      <c r="P47" s="143"/>
      <c r="Q47" s="61">
        <v>0</v>
      </c>
      <c r="R47" s="143"/>
      <c r="S47" s="61">
        <v>0</v>
      </c>
      <c r="T47" s="61"/>
      <c r="U47" s="61">
        <v>0</v>
      </c>
      <c r="V47" s="143"/>
      <c r="W47" s="143">
        <v>0</v>
      </c>
      <c r="X47" s="143"/>
      <c r="Y47" s="61">
        <f t="shared" ref="Y47" si="6">SUM(Q47:W47)</f>
        <v>0</v>
      </c>
      <c r="Z47" s="143"/>
      <c r="AA47" s="61">
        <f>C47+E47+G47+I47+M47+O47+Y47</f>
        <v>0</v>
      </c>
      <c r="AB47" s="143"/>
      <c r="AC47" s="61">
        <v>0</v>
      </c>
      <c r="AD47" s="143"/>
      <c r="AE47" s="61">
        <f t="shared" ref="AE47:AE48" si="7">SUM(AA47:AC47)</f>
        <v>0</v>
      </c>
    </row>
    <row r="48" spans="1:31" ht="20.25" customHeight="1" x14ac:dyDescent="0.25">
      <c r="A48" s="203" t="s">
        <v>67</v>
      </c>
      <c r="B48" s="203"/>
      <c r="C48" s="61">
        <v>0</v>
      </c>
      <c r="D48" s="143"/>
      <c r="E48" s="264">
        <v>0</v>
      </c>
      <c r="F48" s="61"/>
      <c r="G48" s="264">
        <v>0</v>
      </c>
      <c r="H48" s="61"/>
      <c r="I48" s="61">
        <v>0</v>
      </c>
      <c r="J48" s="61"/>
      <c r="K48" s="61">
        <v>0</v>
      </c>
      <c r="L48" s="143"/>
      <c r="M48" s="61">
        <v>0</v>
      </c>
      <c r="N48" s="143"/>
      <c r="O48" s="61">
        <v>27516</v>
      </c>
      <c r="P48" s="143"/>
      <c r="Q48" s="61">
        <v>0</v>
      </c>
      <c r="R48" s="201"/>
      <c r="S48" s="61">
        <v>0</v>
      </c>
      <c r="T48" s="61"/>
      <c r="U48" s="61">
        <v>0</v>
      </c>
      <c r="V48" s="143"/>
      <c r="W48" s="61">
        <f>-O48</f>
        <v>-27516</v>
      </c>
      <c r="X48" s="143"/>
      <c r="Y48" s="61">
        <f>SUM(Q48:W48)</f>
        <v>-27516</v>
      </c>
      <c r="Z48" s="143"/>
      <c r="AA48" s="205">
        <f>C48+E48+G48+I48+M48+O48+Y48</f>
        <v>0</v>
      </c>
      <c r="AB48" s="143"/>
      <c r="AC48" s="61">
        <v>0</v>
      </c>
      <c r="AD48" s="143"/>
      <c r="AE48" s="205">
        <f t="shared" si="7"/>
        <v>0</v>
      </c>
    </row>
    <row r="49" spans="1:31" ht="20.25" customHeight="1" thickBot="1" x14ac:dyDescent="0.3">
      <c r="A49" s="202" t="s">
        <v>218</v>
      </c>
      <c r="B49" s="202"/>
      <c r="C49" s="180">
        <f>SUM(C34,C40,C45,C47:C48)</f>
        <v>817775</v>
      </c>
      <c r="D49" s="179"/>
      <c r="E49" s="180">
        <f>SUM(E34,E40,E45,E47:E48)</f>
        <v>0</v>
      </c>
      <c r="F49" s="179"/>
      <c r="G49" s="180">
        <f>SUM(G34,G40,G45,G47:G48)</f>
        <v>504943</v>
      </c>
      <c r="H49" s="179"/>
      <c r="I49" s="180">
        <f>SUM(I34,I40,I45,I47:I48)</f>
        <v>17395</v>
      </c>
      <c r="J49" s="179"/>
      <c r="K49" s="180">
        <f>SUM(K34,K45,K40,K47:K48)</f>
        <v>507176</v>
      </c>
      <c r="L49" s="179"/>
      <c r="M49" s="180">
        <f>SUM(M34,M40,M45,M47:M48)</f>
        <v>146102</v>
      </c>
      <c r="N49" s="179"/>
      <c r="O49" s="180">
        <f>SUM(O34,O45,O40,O47:O48)</f>
        <v>380569</v>
      </c>
      <c r="P49" s="179"/>
      <c r="Q49" s="180">
        <f>SUM(Q34,Q40,Q45,Q47:Q48)</f>
        <v>-10774</v>
      </c>
      <c r="R49" s="179"/>
      <c r="S49" s="180">
        <f>SUM(S34,S40,S45,S47:S48)</f>
        <v>0</v>
      </c>
      <c r="T49" s="179"/>
      <c r="U49" s="180">
        <f>SUM(U34,U40,U45,U47:U48)</f>
        <v>1480</v>
      </c>
      <c r="V49" s="179"/>
      <c r="W49" s="180">
        <f>SUM(W34,W40,W45,W47:W48)</f>
        <v>1357212</v>
      </c>
      <c r="X49" s="179"/>
      <c r="Y49" s="180">
        <f>SUM(Y34,Y40,Y45,Y47:Y48)</f>
        <v>1347918</v>
      </c>
      <c r="Z49" s="179"/>
      <c r="AA49" s="180">
        <f>SUM(AA34,AA40,AA45,AA47:AA48)</f>
        <v>3721878</v>
      </c>
      <c r="AB49" s="179"/>
      <c r="AC49" s="180">
        <f>SUM(AC34,AC40,AC45,AC47:AC48)</f>
        <v>473361</v>
      </c>
      <c r="AD49" s="179"/>
      <c r="AE49" s="180">
        <f>SUM(AE34,AE40,AE45,AE47:AE48)</f>
        <v>4195239</v>
      </c>
    </row>
    <row r="50" spans="1:31" ht="20.25" customHeight="1" thickTop="1" x14ac:dyDescent="0.25">
      <c r="C50" s="282"/>
      <c r="D50" s="293"/>
      <c r="E50" s="282"/>
      <c r="F50" s="293"/>
      <c r="G50" s="282"/>
      <c r="H50" s="293"/>
      <c r="I50" s="282"/>
      <c r="J50" s="293"/>
      <c r="K50" s="282"/>
      <c r="L50" s="293"/>
      <c r="M50" s="282"/>
      <c r="N50" s="293"/>
      <c r="O50" s="282"/>
      <c r="P50" s="293"/>
      <c r="Q50" s="282"/>
      <c r="R50" s="293"/>
      <c r="S50" s="282"/>
      <c r="T50" s="293"/>
      <c r="U50" s="282"/>
      <c r="V50" s="293"/>
      <c r="W50" s="282"/>
      <c r="X50" s="293"/>
      <c r="Y50" s="282"/>
      <c r="Z50" s="293"/>
      <c r="AA50" s="282"/>
      <c r="AB50" s="293"/>
      <c r="AC50" s="282"/>
      <c r="AD50" s="293"/>
      <c r="AE50" s="282"/>
    </row>
    <row r="51" spans="1:31" ht="20.25" customHeight="1" x14ac:dyDescent="0.25">
      <c r="C51" s="282"/>
      <c r="D51" s="293"/>
      <c r="E51" s="282"/>
      <c r="F51" s="293"/>
      <c r="G51" s="282"/>
      <c r="H51" s="293"/>
      <c r="I51" s="282"/>
      <c r="J51" s="293"/>
      <c r="K51" s="282"/>
      <c r="L51" s="293"/>
      <c r="M51" s="282"/>
      <c r="N51" s="293"/>
      <c r="O51" s="282"/>
      <c r="P51" s="293"/>
      <c r="Q51" s="282"/>
      <c r="R51" s="293"/>
      <c r="S51" s="282"/>
      <c r="T51" s="293"/>
      <c r="U51" s="282"/>
      <c r="V51" s="282"/>
      <c r="W51" s="282"/>
      <c r="X51" s="282"/>
      <c r="Y51" s="282"/>
      <c r="Z51" s="282"/>
      <c r="AA51" s="282"/>
      <c r="AB51" s="282"/>
      <c r="AC51" s="282"/>
      <c r="AD51" s="282"/>
      <c r="AE51" s="282"/>
    </row>
    <row r="52" spans="1:31" ht="20.25" customHeight="1" x14ac:dyDescent="0.25">
      <c r="C52" s="282"/>
      <c r="D52" s="293"/>
      <c r="E52" s="282"/>
      <c r="F52" s="293"/>
      <c r="G52" s="282"/>
      <c r="H52" s="293"/>
      <c r="I52" s="282"/>
      <c r="J52" s="293"/>
      <c r="K52" s="282"/>
      <c r="L52" s="282"/>
      <c r="M52" s="282"/>
      <c r="N52" s="282"/>
      <c r="O52" s="282"/>
      <c r="P52" s="282"/>
      <c r="Q52" s="282"/>
      <c r="R52" s="282"/>
      <c r="S52" s="282"/>
      <c r="T52" s="282"/>
      <c r="U52" s="282"/>
      <c r="V52" s="282"/>
      <c r="W52" s="282"/>
      <c r="X52" s="282"/>
      <c r="Y52" s="282"/>
      <c r="Z52" s="282"/>
      <c r="AA52" s="282"/>
      <c r="AB52" s="282"/>
      <c r="AC52" s="282"/>
      <c r="AD52" s="282"/>
      <c r="AE52" s="282"/>
    </row>
  </sheetData>
  <mergeCells count="4">
    <mergeCell ref="C4:AE4"/>
    <mergeCell ref="M5:O5"/>
    <mergeCell ref="Q5:Y5"/>
    <mergeCell ref="C11:AE11"/>
  </mergeCells>
  <pageMargins left="0.8" right="0.8" top="0.48" bottom="0.5" header="0.5" footer="0.5"/>
  <pageSetup paperSize="9" scale="40" firstPageNumber="6" orientation="landscape" useFirstPageNumber="1" r:id="rId1"/>
  <headerFooter>
    <oddFooter>&amp;L&amp;14 &amp;17The accompanying notes are an integral part of these interim financial statements.
&amp;C&amp;17&amp;P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35"/>
  <sheetViews>
    <sheetView topLeftCell="A7" zoomScale="75" zoomScaleNormal="75" zoomScaleSheetLayoutView="70" workbookViewId="0">
      <selection activeCell="C41" sqref="C41"/>
    </sheetView>
  </sheetViews>
  <sheetFormatPr defaultColWidth="9.42578125" defaultRowHeight="18.75" customHeight="1" x14ac:dyDescent="0.25"/>
  <cols>
    <col min="1" max="1" width="55" style="53" customWidth="1"/>
    <col min="2" max="2" width="5.42578125" style="53" customWidth="1"/>
    <col min="3" max="3" width="15.5703125" style="51" customWidth="1"/>
    <col min="4" max="4" width="2" style="52" customWidth="1"/>
    <col min="5" max="5" width="15.5703125" style="51" customWidth="1"/>
    <col min="6" max="6" width="2.28515625" style="52" customWidth="1"/>
    <col min="7" max="7" width="15.5703125" style="51" customWidth="1"/>
    <col min="8" max="8" width="2" style="52" customWidth="1"/>
    <col min="9" max="9" width="15.5703125" style="51" customWidth="1"/>
    <col min="10" max="10" width="2" style="52" customWidth="1"/>
    <col min="11" max="11" width="15.5703125" style="51" customWidth="1"/>
    <col min="12" max="12" width="1.85546875" style="52" customWidth="1"/>
    <col min="13" max="13" width="15.5703125" style="51" customWidth="1"/>
    <col min="14" max="14" width="11.5703125" style="53" bestFit="1" customWidth="1"/>
    <col min="15" max="15" width="5.42578125" style="53" bestFit="1" customWidth="1"/>
    <col min="16" max="16384" width="9.42578125" style="53"/>
  </cols>
  <sheetData>
    <row r="1" spans="1:13" ht="18.75" customHeight="1" x14ac:dyDescent="0.25">
      <c r="A1" s="3" t="s">
        <v>125</v>
      </c>
      <c r="B1" s="3"/>
    </row>
    <row r="2" spans="1:13" ht="18.75" customHeight="1" x14ac:dyDescent="0.25">
      <c r="A2" s="94" t="s">
        <v>83</v>
      </c>
      <c r="B2" s="94"/>
    </row>
    <row r="3" spans="1:13" ht="14.25" customHeight="1" x14ac:dyDescent="0.25"/>
    <row r="4" spans="1:13" s="28" customFormat="1" ht="18.75" customHeight="1" x14ac:dyDescent="0.25">
      <c r="A4" s="54"/>
      <c r="B4" s="54"/>
      <c r="C4" s="337" t="s">
        <v>24</v>
      </c>
      <c r="D4" s="337"/>
      <c r="E4" s="337"/>
      <c r="F4" s="337"/>
      <c r="G4" s="337"/>
      <c r="H4" s="337"/>
      <c r="I4" s="337"/>
      <c r="J4" s="337"/>
      <c r="K4" s="337"/>
      <c r="L4" s="337"/>
      <c r="M4" s="337"/>
    </row>
    <row r="5" spans="1:13" s="28" customFormat="1" ht="18.75" customHeight="1" x14ac:dyDescent="0.25">
      <c r="A5" s="54"/>
      <c r="B5" s="54"/>
      <c r="C5" s="55"/>
      <c r="D5" s="55"/>
      <c r="E5" s="56"/>
      <c r="F5" s="138"/>
      <c r="G5" s="338"/>
      <c r="H5" s="338"/>
      <c r="I5" s="338"/>
      <c r="J5" s="56"/>
      <c r="K5" s="56" t="s">
        <v>68</v>
      </c>
      <c r="L5" s="55"/>
      <c r="M5" s="55"/>
    </row>
    <row r="6" spans="1:13" s="57" customFormat="1" ht="18.75" customHeight="1" x14ac:dyDescent="0.25">
      <c r="C6" s="56"/>
      <c r="D6" s="56"/>
      <c r="E6" s="23"/>
      <c r="F6" s="139"/>
      <c r="G6" s="336" t="s">
        <v>8</v>
      </c>
      <c r="H6" s="336"/>
      <c r="I6" s="336"/>
      <c r="J6" s="56"/>
      <c r="K6" s="58" t="s">
        <v>45</v>
      </c>
      <c r="L6" s="56"/>
    </row>
    <row r="7" spans="1:13" s="57" customFormat="1" ht="18.75" customHeight="1" x14ac:dyDescent="0.25">
      <c r="C7" s="23" t="s">
        <v>10</v>
      </c>
      <c r="D7" s="23"/>
      <c r="E7" s="23"/>
      <c r="F7" s="23"/>
      <c r="G7" s="56"/>
      <c r="H7" s="56"/>
      <c r="I7" s="56"/>
      <c r="J7" s="56"/>
      <c r="L7" s="56"/>
    </row>
    <row r="8" spans="1:13" s="57" customFormat="1" ht="18.75" customHeight="1" x14ac:dyDescent="0.25">
      <c r="C8" s="23" t="s">
        <v>119</v>
      </c>
      <c r="D8" s="23"/>
      <c r="E8" s="23" t="s">
        <v>30</v>
      </c>
      <c r="F8" s="23"/>
      <c r="G8" s="23" t="s">
        <v>39</v>
      </c>
      <c r="H8" s="56"/>
      <c r="I8" s="23"/>
      <c r="J8" s="23"/>
      <c r="K8" s="23" t="s">
        <v>186</v>
      </c>
      <c r="L8" s="56"/>
      <c r="M8" s="15" t="s">
        <v>4</v>
      </c>
    </row>
    <row r="9" spans="1:13" s="57" customFormat="1" ht="18.75" customHeight="1" x14ac:dyDescent="0.25">
      <c r="B9" s="307" t="s">
        <v>25</v>
      </c>
      <c r="C9" s="23" t="s">
        <v>5</v>
      </c>
      <c r="D9" s="23"/>
      <c r="E9" s="23" t="s">
        <v>31</v>
      </c>
      <c r="F9" s="23"/>
      <c r="G9" s="23" t="s">
        <v>6</v>
      </c>
      <c r="H9" s="56"/>
      <c r="I9" s="23" t="s">
        <v>9</v>
      </c>
      <c r="J9" s="23"/>
      <c r="K9" s="23" t="s">
        <v>187</v>
      </c>
      <c r="L9" s="56"/>
      <c r="M9" s="15" t="s">
        <v>36</v>
      </c>
    </row>
    <row r="10" spans="1:13" s="57" customFormat="1" ht="18.75" customHeight="1" x14ac:dyDescent="0.25">
      <c r="C10" s="335" t="s">
        <v>81</v>
      </c>
      <c r="D10" s="335"/>
      <c r="E10" s="335"/>
      <c r="F10" s="335"/>
      <c r="G10" s="335"/>
      <c r="H10" s="335"/>
      <c r="I10" s="335"/>
      <c r="J10" s="335"/>
      <c r="K10" s="335"/>
      <c r="L10" s="335"/>
      <c r="M10" s="335"/>
    </row>
    <row r="11" spans="1:13" ht="18.75" customHeight="1" x14ac:dyDescent="0.25">
      <c r="A11" s="2" t="s">
        <v>215</v>
      </c>
      <c r="B11" s="178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</row>
    <row r="12" spans="1:13" ht="18.75" customHeight="1" x14ac:dyDescent="0.25">
      <c r="A12" s="46" t="s">
        <v>200</v>
      </c>
      <c r="B12" s="200"/>
      <c r="C12" s="179">
        <v>681480</v>
      </c>
      <c r="D12" s="179"/>
      <c r="E12" s="179">
        <v>342170</v>
      </c>
      <c r="F12" s="179"/>
      <c r="G12" s="179">
        <v>70972</v>
      </c>
      <c r="H12" s="201"/>
      <c r="I12" s="179">
        <v>351387</v>
      </c>
      <c r="J12" s="179"/>
      <c r="K12" s="179">
        <v>590229</v>
      </c>
      <c r="L12" s="201"/>
      <c r="M12" s="179">
        <f>SUM(C12:K12)</f>
        <v>2036238</v>
      </c>
    </row>
    <row r="13" spans="1:13" ht="18.75" customHeight="1" x14ac:dyDescent="0.25">
      <c r="A13" s="49"/>
      <c r="B13" s="203"/>
      <c r="C13" s="185"/>
      <c r="D13" s="183"/>
      <c r="E13" s="185"/>
      <c r="F13" s="183"/>
      <c r="G13" s="185"/>
      <c r="H13" s="181"/>
      <c r="I13" s="185"/>
      <c r="J13" s="183"/>
      <c r="K13" s="185"/>
      <c r="L13" s="181"/>
      <c r="M13" s="186"/>
    </row>
    <row r="14" spans="1:13" ht="18.75" customHeight="1" x14ac:dyDescent="0.25">
      <c r="A14" s="48" t="s">
        <v>167</v>
      </c>
      <c r="B14" s="202"/>
      <c r="C14" s="185"/>
      <c r="D14" s="181"/>
      <c r="E14" s="185"/>
      <c r="F14" s="181"/>
      <c r="G14" s="185"/>
      <c r="H14" s="181"/>
      <c r="I14" s="185"/>
      <c r="J14" s="183"/>
      <c r="K14" s="185"/>
      <c r="L14" s="181"/>
      <c r="M14" s="185"/>
    </row>
    <row r="15" spans="1:13" ht="18.75" customHeight="1" x14ac:dyDescent="0.25">
      <c r="A15" s="14" t="s">
        <v>198</v>
      </c>
      <c r="B15" s="182"/>
      <c r="C15" s="207">
        <v>0</v>
      </c>
      <c r="D15" s="208"/>
      <c r="E15" s="207">
        <v>0</v>
      </c>
      <c r="F15" s="208"/>
      <c r="G15" s="207">
        <v>0</v>
      </c>
      <c r="H15" s="181"/>
      <c r="I15" s="185">
        <f>'SI-5'!J34</f>
        <v>192594</v>
      </c>
      <c r="J15" s="181"/>
      <c r="K15" s="205">
        <v>0</v>
      </c>
      <c r="L15" s="181"/>
      <c r="M15" s="186">
        <f>SUM(C15:K15)</f>
        <v>192594</v>
      </c>
    </row>
    <row r="16" spans="1:13" ht="18.75" customHeight="1" x14ac:dyDescent="0.25">
      <c r="A16" s="48" t="s">
        <v>165</v>
      </c>
      <c r="B16" s="202"/>
      <c r="C16" s="184">
        <f>SUM(C15:C15)</f>
        <v>0</v>
      </c>
      <c r="D16" s="272"/>
      <c r="E16" s="184">
        <f>SUM(E15:E15)</f>
        <v>0</v>
      </c>
      <c r="F16" s="272"/>
      <c r="G16" s="184">
        <f>SUM(G15:G15)</f>
        <v>0</v>
      </c>
      <c r="H16" s="179"/>
      <c r="I16" s="184">
        <f>SUM(I15:I15)</f>
        <v>192594</v>
      </c>
      <c r="J16" s="179"/>
      <c r="K16" s="184">
        <f>SUM(K15:K15)</f>
        <v>0</v>
      </c>
      <c r="L16" s="179"/>
      <c r="M16" s="184">
        <f>SUM(M15:M15)</f>
        <v>192594</v>
      </c>
    </row>
    <row r="17" spans="1:13" ht="18.75" customHeight="1" x14ac:dyDescent="0.25">
      <c r="A17" s="48"/>
      <c r="B17" s="202"/>
      <c r="C17" s="272"/>
      <c r="D17" s="272"/>
      <c r="E17" s="272"/>
      <c r="F17" s="272"/>
      <c r="G17" s="272"/>
      <c r="H17" s="179"/>
      <c r="I17" s="179"/>
      <c r="J17" s="179"/>
      <c r="K17" s="179"/>
      <c r="L17" s="179"/>
      <c r="M17" s="179"/>
    </row>
    <row r="18" spans="1:13" ht="18.75" customHeight="1" x14ac:dyDescent="0.25">
      <c r="A18" s="49" t="s">
        <v>67</v>
      </c>
      <c r="B18" s="203"/>
      <c r="C18" s="207">
        <v>0</v>
      </c>
      <c r="D18" s="208"/>
      <c r="E18" s="207">
        <v>0</v>
      </c>
      <c r="F18" s="208"/>
      <c r="G18" s="207">
        <v>0</v>
      </c>
      <c r="H18" s="181"/>
      <c r="I18" s="186">
        <f>-K18</f>
        <v>100341</v>
      </c>
      <c r="J18" s="181"/>
      <c r="K18" s="186">
        <v>-100341</v>
      </c>
      <c r="L18" s="181"/>
      <c r="M18" s="205">
        <f>SUM(C18:K18)</f>
        <v>0</v>
      </c>
    </row>
    <row r="19" spans="1:13" ht="18.75" customHeight="1" thickBot="1" x14ac:dyDescent="0.3">
      <c r="A19" s="59" t="s">
        <v>216</v>
      </c>
      <c r="B19" s="204"/>
      <c r="C19" s="5">
        <f>SUM(C12,C16,C18)</f>
        <v>681480</v>
      </c>
      <c r="D19" s="4"/>
      <c r="E19" s="5">
        <f>SUM(E12,E16,E18)</f>
        <v>342170</v>
      </c>
      <c r="F19" s="4"/>
      <c r="G19" s="5">
        <f>SUM(G12,G16,G18)</f>
        <v>70972</v>
      </c>
      <c r="H19" s="4"/>
      <c r="I19" s="5">
        <f>SUM(I12,I16,I18)</f>
        <v>644322</v>
      </c>
      <c r="J19" s="4"/>
      <c r="K19" s="5">
        <f>SUM(K12,K16,K18)</f>
        <v>489888</v>
      </c>
      <c r="L19" s="4"/>
      <c r="M19" s="5">
        <f>SUM(M12,M16,M18)</f>
        <v>2228832</v>
      </c>
    </row>
    <row r="20" spans="1:13" ht="13.5" customHeight="1" thickTop="1" x14ac:dyDescent="0.25"/>
    <row r="21" spans="1:13" ht="18.75" customHeight="1" x14ac:dyDescent="0.25">
      <c r="A21" s="178" t="s">
        <v>217</v>
      </c>
      <c r="B21" s="178"/>
      <c r="C21" s="291"/>
      <c r="D21" s="291"/>
      <c r="E21" s="291"/>
      <c r="F21" s="291"/>
      <c r="G21" s="291"/>
      <c r="H21" s="291"/>
      <c r="I21" s="291"/>
      <c r="J21" s="291"/>
      <c r="K21" s="291"/>
      <c r="L21" s="291"/>
      <c r="M21" s="291"/>
    </row>
    <row r="22" spans="1:13" ht="18.75" customHeight="1" x14ac:dyDescent="0.25">
      <c r="A22" s="200" t="s">
        <v>201</v>
      </c>
      <c r="B22" s="200"/>
      <c r="C22" s="296">
        <v>817775</v>
      </c>
      <c r="D22" s="296"/>
      <c r="E22" s="296">
        <v>504943</v>
      </c>
      <c r="F22" s="296"/>
      <c r="G22" s="296">
        <v>88506</v>
      </c>
      <c r="H22" s="297"/>
      <c r="I22" s="296">
        <v>789428</v>
      </c>
      <c r="J22" s="297"/>
      <c r="K22" s="296">
        <v>485312</v>
      </c>
      <c r="L22" s="296"/>
      <c r="M22" s="298">
        <f>SUM(C22:K22)</f>
        <v>2685964</v>
      </c>
    </row>
    <row r="23" spans="1:13" ht="18.600000000000001" customHeight="1" x14ac:dyDescent="0.25">
      <c r="A23" s="203"/>
      <c r="B23" s="203"/>
      <c r="C23" s="185"/>
      <c r="D23" s="183"/>
      <c r="E23" s="185"/>
      <c r="F23" s="183"/>
      <c r="G23" s="185"/>
      <c r="H23" s="181"/>
      <c r="I23" s="185"/>
      <c r="J23" s="183"/>
      <c r="K23" s="185"/>
      <c r="L23" s="181"/>
      <c r="M23" s="186"/>
    </row>
    <row r="24" spans="1:13" ht="18.75" customHeight="1" x14ac:dyDescent="0.25">
      <c r="A24" s="202" t="s">
        <v>219</v>
      </c>
      <c r="B24" s="202"/>
      <c r="C24" s="185"/>
      <c r="D24" s="183"/>
      <c r="E24" s="185"/>
      <c r="F24" s="183"/>
      <c r="G24" s="185"/>
      <c r="H24" s="181"/>
      <c r="I24" s="185"/>
      <c r="J24" s="183"/>
      <c r="K24" s="185"/>
      <c r="L24" s="181"/>
      <c r="M24" s="186"/>
    </row>
    <row r="25" spans="1:13" ht="18.75" customHeight="1" x14ac:dyDescent="0.25">
      <c r="A25" s="300" t="s">
        <v>255</v>
      </c>
      <c r="B25" s="202"/>
      <c r="C25" s="185"/>
      <c r="D25" s="183"/>
      <c r="E25" s="185"/>
      <c r="F25" s="183"/>
      <c r="G25" s="185"/>
      <c r="H25" s="181"/>
      <c r="I25" s="185"/>
      <c r="J25" s="183"/>
      <c r="K25" s="185"/>
      <c r="L25" s="181"/>
      <c r="M25" s="186"/>
    </row>
    <row r="26" spans="1:13" ht="18.75" customHeight="1" x14ac:dyDescent="0.25">
      <c r="A26" s="203" t="s">
        <v>228</v>
      </c>
      <c r="B26" s="308">
        <v>7</v>
      </c>
      <c r="C26" s="185">
        <v>0</v>
      </c>
      <c r="D26" s="183"/>
      <c r="E26" s="185">
        <v>0</v>
      </c>
      <c r="F26" s="183"/>
      <c r="G26" s="185">
        <v>0</v>
      </c>
      <c r="H26" s="181"/>
      <c r="I26" s="185">
        <v>-122666</v>
      </c>
      <c r="J26" s="183"/>
      <c r="K26" s="185">
        <v>0</v>
      </c>
      <c r="L26" s="181"/>
      <c r="M26" s="298">
        <f>SUM(C26:K26)</f>
        <v>-122666</v>
      </c>
    </row>
    <row r="27" spans="1:13" s="319" customFormat="1" ht="18.75" customHeight="1" x14ac:dyDescent="0.2">
      <c r="A27" s="202" t="s">
        <v>256</v>
      </c>
      <c r="B27" s="202"/>
      <c r="C27" s="184">
        <f>SUM(C26:C26)</f>
        <v>0</v>
      </c>
      <c r="D27" s="313"/>
      <c r="E27" s="184">
        <f>SUM(E26:E26)</f>
        <v>0</v>
      </c>
      <c r="F27" s="313"/>
      <c r="G27" s="184">
        <f>SUM(G26:G26)</f>
        <v>0</v>
      </c>
      <c r="H27" s="179"/>
      <c r="I27" s="184">
        <f>SUM(I26:I26)</f>
        <v>-122666</v>
      </c>
      <c r="J27" s="179"/>
      <c r="K27" s="184">
        <f>SUM(K26:K26)</f>
        <v>0</v>
      </c>
      <c r="L27" s="179"/>
      <c r="M27" s="184">
        <f>SUM(M26:M26)</f>
        <v>-122666</v>
      </c>
    </row>
    <row r="28" spans="1:13" ht="18.75" customHeight="1" x14ac:dyDescent="0.25">
      <c r="A28" s="203"/>
      <c r="B28" s="203"/>
      <c r="C28" s="185"/>
      <c r="D28" s="183"/>
      <c r="E28" s="185"/>
      <c r="F28" s="183"/>
      <c r="G28" s="185"/>
      <c r="H28" s="181"/>
      <c r="I28" s="185"/>
      <c r="J28" s="183"/>
      <c r="K28" s="185"/>
      <c r="L28" s="181"/>
      <c r="M28" s="186"/>
    </row>
    <row r="29" spans="1:13" ht="18.75" customHeight="1" x14ac:dyDescent="0.25">
      <c r="A29" s="202" t="s">
        <v>167</v>
      </c>
      <c r="B29" s="202"/>
      <c r="C29" s="185"/>
      <c r="D29" s="181"/>
      <c r="E29" s="185"/>
      <c r="F29" s="181"/>
      <c r="G29" s="185"/>
      <c r="H29" s="181"/>
      <c r="I29" s="185"/>
      <c r="J29" s="183"/>
      <c r="K29" s="185"/>
      <c r="L29" s="181"/>
      <c r="M29" s="185"/>
    </row>
    <row r="30" spans="1:13" ht="18.75" customHeight="1" x14ac:dyDescent="0.25">
      <c r="A30" s="182" t="s">
        <v>199</v>
      </c>
      <c r="B30" s="182"/>
      <c r="C30" s="185">
        <v>0</v>
      </c>
      <c r="D30" s="183"/>
      <c r="E30" s="185">
        <v>0</v>
      </c>
      <c r="F30" s="183"/>
      <c r="G30" s="185">
        <v>0</v>
      </c>
      <c r="H30" s="181"/>
      <c r="I30" s="185">
        <f>'SI-5'!H44</f>
        <v>209424</v>
      </c>
      <c r="J30" s="181"/>
      <c r="K30" s="186">
        <v>0</v>
      </c>
      <c r="L30" s="181"/>
      <c r="M30" s="186">
        <f>SUM(C30:K30)</f>
        <v>209424</v>
      </c>
    </row>
    <row r="31" spans="1:13" s="319" customFormat="1" ht="18.75" customHeight="1" x14ac:dyDescent="0.2">
      <c r="A31" s="202" t="s">
        <v>165</v>
      </c>
      <c r="B31" s="202"/>
      <c r="C31" s="184">
        <f>SUM(C30:C30)</f>
        <v>0</v>
      </c>
      <c r="D31" s="313"/>
      <c r="E31" s="184">
        <f>SUM(E30:E30)</f>
        <v>0</v>
      </c>
      <c r="F31" s="313"/>
      <c r="G31" s="184">
        <f>SUM(G30:G30)</f>
        <v>0</v>
      </c>
      <c r="H31" s="179"/>
      <c r="I31" s="184">
        <f>SUM(I30:I30)</f>
        <v>209424</v>
      </c>
      <c r="J31" s="179"/>
      <c r="K31" s="184">
        <f>SUM(K30:K30)</f>
        <v>0</v>
      </c>
      <c r="L31" s="179"/>
      <c r="M31" s="184">
        <f>SUM(M30:M30)</f>
        <v>209424</v>
      </c>
    </row>
    <row r="32" spans="1:13" ht="12.95" customHeight="1" x14ac:dyDescent="0.25">
      <c r="A32" s="202"/>
      <c r="B32" s="202"/>
      <c r="C32" s="290"/>
      <c r="D32" s="290"/>
      <c r="E32" s="290"/>
      <c r="F32" s="290"/>
      <c r="G32" s="290"/>
      <c r="H32" s="179"/>
      <c r="I32" s="179"/>
      <c r="J32" s="179"/>
      <c r="K32" s="179"/>
      <c r="L32" s="179"/>
      <c r="M32" s="179"/>
    </row>
    <row r="33" spans="1:13" ht="18.75" customHeight="1" x14ac:dyDescent="0.25">
      <c r="A33" s="203" t="s">
        <v>67</v>
      </c>
      <c r="B33" s="203"/>
      <c r="C33" s="185">
        <v>0</v>
      </c>
      <c r="D33" s="183"/>
      <c r="E33" s="185">
        <v>0</v>
      </c>
      <c r="F33" s="183"/>
      <c r="G33" s="185">
        <v>0</v>
      </c>
      <c r="H33" s="181"/>
      <c r="I33" s="186">
        <f>-K33</f>
        <v>21809</v>
      </c>
      <c r="J33" s="181"/>
      <c r="K33" s="186">
        <v>-21809</v>
      </c>
      <c r="L33" s="181"/>
      <c r="M33" s="186">
        <f>SUM(C33:K33)</f>
        <v>0</v>
      </c>
    </row>
    <row r="34" spans="1:13" ht="18.75" customHeight="1" thickBot="1" x14ac:dyDescent="0.3">
      <c r="A34" s="204" t="s">
        <v>218</v>
      </c>
      <c r="B34" s="204"/>
      <c r="C34" s="180">
        <f>SUM(C22,C27,C31,C33)</f>
        <v>817775</v>
      </c>
      <c r="D34" s="179"/>
      <c r="E34" s="180">
        <f>SUM(E22,E27,E31,E33)</f>
        <v>504943</v>
      </c>
      <c r="F34" s="179"/>
      <c r="G34" s="180">
        <f>SUM(G22,G27,G31,G33)</f>
        <v>88506</v>
      </c>
      <c r="H34" s="179"/>
      <c r="I34" s="180">
        <f>SUM(I22,I27,I31,I33)</f>
        <v>897995</v>
      </c>
      <c r="J34" s="179"/>
      <c r="K34" s="180">
        <f>SUM(K22,K27,K31,K33)</f>
        <v>463503</v>
      </c>
      <c r="L34" s="179"/>
      <c r="M34" s="180">
        <f>SUM(M22,M27,M31,M33)</f>
        <v>2772722</v>
      </c>
    </row>
    <row r="35" spans="1:13" ht="18.75" customHeight="1" thickTop="1" x14ac:dyDescent="0.25"/>
  </sheetData>
  <mergeCells count="4">
    <mergeCell ref="G6:I6"/>
    <mergeCell ref="C10:M10"/>
    <mergeCell ref="C4:M4"/>
    <mergeCell ref="G5:I5"/>
  </mergeCells>
  <phoneticPr fontId="2" type="noConversion"/>
  <pageMargins left="0.8" right="0.8" top="0.48" bottom="0.5" header="0.5" footer="0.5"/>
  <pageSetup paperSize="9" scale="78" firstPageNumber="7" orientation="landscape" useFirstPageNumber="1" r:id="rId1"/>
  <headerFooter alignWithMargins="0">
    <oddFooter>&amp;L&amp;12The accompanying notes are an integral part of these interim financial statements.
&amp;C&amp;12&amp;P</oddFooter>
  </headerFooter>
  <rowBreaks count="1" manualBreakCount="1">
    <brk id="35" max="1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92D050"/>
  </sheetPr>
  <dimension ref="A1:J103"/>
  <sheetViews>
    <sheetView tabSelected="1" showOutlineSymbols="0" topLeftCell="A82" zoomScale="80" zoomScaleNormal="80" zoomScaleSheetLayoutView="101" workbookViewId="0">
      <selection activeCell="M60" sqref="M60"/>
    </sheetView>
  </sheetViews>
  <sheetFormatPr defaultColWidth="9.42578125" defaultRowHeight="19.5" customHeight="1" x14ac:dyDescent="0.25"/>
  <cols>
    <col min="1" max="1" width="66.28515625" style="104" customWidth="1"/>
    <col min="2" max="2" width="14" style="42" customWidth="1"/>
    <col min="3" max="3" width="1.42578125" style="194" customWidth="1"/>
    <col min="4" max="4" width="13.85546875" style="42" customWidth="1"/>
    <col min="5" max="5" width="1.140625" style="30" customWidth="1"/>
    <col min="6" max="6" width="13.85546875" style="30" customWidth="1"/>
    <col min="7" max="7" width="1.42578125" style="30" customWidth="1"/>
    <col min="8" max="8" width="13.85546875" style="30" customWidth="1"/>
    <col min="9" max="9" width="12.5703125" style="97" customWidth="1"/>
    <col min="10" max="10" width="14.42578125" style="97" customWidth="1"/>
    <col min="11" max="16384" width="9.42578125" style="97"/>
  </cols>
  <sheetData>
    <row r="1" spans="1:10" s="98" customFormat="1" ht="19.5" customHeight="1" x14ac:dyDescent="0.25">
      <c r="A1" s="3" t="s">
        <v>125</v>
      </c>
      <c r="B1" s="64"/>
      <c r="C1" s="35"/>
      <c r="D1" s="64"/>
      <c r="E1" s="35"/>
      <c r="F1" s="35"/>
      <c r="G1" s="35"/>
      <c r="H1" s="35"/>
    </row>
    <row r="2" spans="1:10" ht="19.5" customHeight="1" x14ac:dyDescent="0.25">
      <c r="A2" s="99" t="s">
        <v>84</v>
      </c>
    </row>
    <row r="3" spans="1:10" s="103" customFormat="1" ht="12.6" customHeight="1" x14ac:dyDescent="0.25">
      <c r="A3" s="100"/>
      <c r="B3" s="101"/>
      <c r="C3" s="193"/>
      <c r="D3" s="101"/>
      <c r="E3" s="102"/>
      <c r="F3" s="102"/>
      <c r="G3" s="102"/>
      <c r="H3" s="102"/>
    </row>
    <row r="4" spans="1:10" ht="19.5" customHeight="1" x14ac:dyDescent="0.25">
      <c r="A4" s="104" t="s">
        <v>3</v>
      </c>
      <c r="B4" s="341" t="s">
        <v>2</v>
      </c>
      <c r="C4" s="341"/>
      <c r="D4" s="341"/>
      <c r="E4" s="172"/>
      <c r="F4" s="342" t="s">
        <v>15</v>
      </c>
      <c r="G4" s="342"/>
      <c r="H4" s="342"/>
      <c r="J4" s="161"/>
    </row>
    <row r="5" spans="1:10" ht="19.5" customHeight="1" x14ac:dyDescent="0.25">
      <c r="B5" s="341" t="s">
        <v>16</v>
      </c>
      <c r="C5" s="341"/>
      <c r="D5" s="341"/>
      <c r="E5" s="42"/>
      <c r="F5" s="341" t="s">
        <v>16</v>
      </c>
      <c r="G5" s="341"/>
      <c r="H5" s="341"/>
      <c r="J5" s="161"/>
    </row>
    <row r="6" spans="1:10" s="24" customFormat="1" ht="19.5" customHeight="1" x14ac:dyDescent="0.25">
      <c r="A6" s="41"/>
      <c r="B6" s="339" t="s">
        <v>214</v>
      </c>
      <c r="C6" s="339"/>
      <c r="D6" s="339"/>
      <c r="E6" s="101"/>
      <c r="F6" s="339" t="s">
        <v>214</v>
      </c>
      <c r="G6" s="339"/>
      <c r="H6" s="339"/>
      <c r="I6" s="43"/>
    </row>
    <row r="7" spans="1:10" s="24" customFormat="1" ht="19.5" customHeight="1" x14ac:dyDescent="0.25">
      <c r="A7" s="41"/>
      <c r="B7" s="339" t="s">
        <v>213</v>
      </c>
      <c r="C7" s="339"/>
      <c r="D7" s="339"/>
      <c r="E7" s="101"/>
      <c r="F7" s="339" t="s">
        <v>213</v>
      </c>
      <c r="G7" s="339"/>
      <c r="H7" s="339"/>
      <c r="I7" s="43"/>
    </row>
    <row r="8" spans="1:10" ht="19.5" customHeight="1" x14ac:dyDescent="0.25">
      <c r="B8" s="105" t="s">
        <v>169</v>
      </c>
      <c r="C8" s="106"/>
      <c r="D8" s="105" t="s">
        <v>143</v>
      </c>
      <c r="E8" s="106"/>
      <c r="F8" s="105" t="s">
        <v>169</v>
      </c>
      <c r="G8" s="106"/>
      <c r="H8" s="105" t="s">
        <v>143</v>
      </c>
    </row>
    <row r="9" spans="1:10" ht="18.95" customHeight="1" x14ac:dyDescent="0.25">
      <c r="B9" s="340" t="s">
        <v>81</v>
      </c>
      <c r="C9" s="340"/>
      <c r="D9" s="340"/>
      <c r="E9" s="340"/>
      <c r="F9" s="340"/>
      <c r="G9" s="340"/>
      <c r="H9" s="340"/>
    </row>
    <row r="10" spans="1:10" ht="19.5" customHeight="1" x14ac:dyDescent="0.25">
      <c r="A10" s="107" t="s">
        <v>33</v>
      </c>
      <c r="B10" s="320"/>
      <c r="C10" s="280"/>
      <c r="D10" s="280"/>
      <c r="E10" s="108"/>
      <c r="F10" s="108"/>
      <c r="G10" s="108"/>
      <c r="H10" s="171"/>
    </row>
    <row r="11" spans="1:10" ht="19.5" customHeight="1" x14ac:dyDescent="0.25">
      <c r="A11" s="104" t="s">
        <v>147</v>
      </c>
      <c r="B11" s="188">
        <f>'SI-5'!D26</f>
        <v>267910</v>
      </c>
      <c r="C11" s="280"/>
      <c r="D11" s="188">
        <f>'SI-5'!F26</f>
        <v>215790</v>
      </c>
      <c r="E11" s="108"/>
      <c r="F11" s="276">
        <f>'SI-5'!H26</f>
        <v>209424</v>
      </c>
      <c r="G11" s="110"/>
      <c r="H11" s="188">
        <f>'SI-5'!J26</f>
        <v>192594</v>
      </c>
    </row>
    <row r="12" spans="1:10" ht="19.5" customHeight="1" x14ac:dyDescent="0.25">
      <c r="A12" s="111" t="s">
        <v>162</v>
      </c>
      <c r="B12" s="188"/>
      <c r="C12" s="280"/>
      <c r="D12" s="188"/>
      <c r="E12" s="108"/>
      <c r="F12" s="276"/>
      <c r="G12" s="110"/>
      <c r="H12" s="109"/>
    </row>
    <row r="13" spans="1:10" ht="19.5" customHeight="1" x14ac:dyDescent="0.25">
      <c r="A13" s="104" t="s">
        <v>86</v>
      </c>
      <c r="B13" s="188">
        <f>-'SI-5'!D25</f>
        <v>79676</v>
      </c>
      <c r="C13" s="280"/>
      <c r="D13" s="188">
        <v>78945</v>
      </c>
      <c r="E13" s="108"/>
      <c r="F13" s="277">
        <f>-'SI-5'!H25</f>
        <v>40346</v>
      </c>
      <c r="G13" s="110"/>
      <c r="H13" s="188">
        <v>47592</v>
      </c>
      <c r="J13" s="43"/>
    </row>
    <row r="14" spans="1:10" ht="19.5" customHeight="1" x14ac:dyDescent="0.25">
      <c r="A14" s="104" t="s">
        <v>37</v>
      </c>
      <c r="B14" s="188">
        <f>-'SI-5'!D22</f>
        <v>76134</v>
      </c>
      <c r="C14" s="324"/>
      <c r="D14" s="188">
        <v>94514</v>
      </c>
      <c r="E14" s="324"/>
      <c r="F14" s="277">
        <f>-'SI-5'!H22</f>
        <v>63117</v>
      </c>
      <c r="G14" s="110"/>
      <c r="H14" s="188">
        <v>72367</v>
      </c>
      <c r="J14" s="43"/>
    </row>
    <row r="15" spans="1:10" ht="19.5" customHeight="1" x14ac:dyDescent="0.25">
      <c r="A15" s="104" t="s">
        <v>105</v>
      </c>
      <c r="B15" s="188">
        <v>120047</v>
      </c>
      <c r="C15" s="280"/>
      <c r="D15" s="188">
        <v>107803</v>
      </c>
      <c r="E15" s="271"/>
      <c r="F15" s="281">
        <v>34159</v>
      </c>
      <c r="G15" s="110"/>
      <c r="H15" s="109">
        <v>31635</v>
      </c>
      <c r="J15" s="43"/>
    </row>
    <row r="16" spans="1:10" ht="19.5" customHeight="1" x14ac:dyDescent="0.25">
      <c r="A16" s="104" t="s">
        <v>103</v>
      </c>
      <c r="B16" s="188">
        <v>2673</v>
      </c>
      <c r="C16" s="280"/>
      <c r="D16" s="188">
        <v>1085</v>
      </c>
      <c r="E16" s="271"/>
      <c r="F16" s="109">
        <v>0</v>
      </c>
      <c r="G16" s="110"/>
      <c r="H16" s="109">
        <v>0</v>
      </c>
    </row>
    <row r="17" spans="1:10" ht="19.5" customHeight="1" x14ac:dyDescent="0.25">
      <c r="A17" s="104" t="s">
        <v>130</v>
      </c>
      <c r="B17" s="188">
        <v>3186</v>
      </c>
      <c r="C17" s="280"/>
      <c r="D17" s="188">
        <v>1932</v>
      </c>
      <c r="E17" s="271"/>
      <c r="F17" s="109">
        <v>75</v>
      </c>
      <c r="G17" s="110"/>
      <c r="H17" s="109">
        <v>62</v>
      </c>
    </row>
    <row r="18" spans="1:10" ht="19.5" customHeight="1" x14ac:dyDescent="0.25">
      <c r="A18" s="104" t="s">
        <v>208</v>
      </c>
      <c r="B18" s="188">
        <v>0</v>
      </c>
      <c r="C18" s="280"/>
      <c r="D18" s="188">
        <v>-14343</v>
      </c>
      <c r="E18" s="271"/>
      <c r="F18" s="109">
        <v>31521</v>
      </c>
      <c r="G18" s="110"/>
      <c r="H18" s="109">
        <v>0</v>
      </c>
    </row>
    <row r="19" spans="1:10" ht="19.5" customHeight="1" x14ac:dyDescent="0.25">
      <c r="A19" s="104" t="s">
        <v>246</v>
      </c>
      <c r="B19" s="188">
        <v>25870</v>
      </c>
      <c r="C19" s="280"/>
      <c r="D19" s="188">
        <v>20000</v>
      </c>
      <c r="E19" s="271"/>
      <c r="F19" s="109">
        <v>18632</v>
      </c>
      <c r="G19" s="110"/>
      <c r="H19" s="109">
        <v>33865</v>
      </c>
    </row>
    <row r="20" spans="1:10" ht="19.5" customHeight="1" x14ac:dyDescent="0.25">
      <c r="A20" s="104" t="s">
        <v>205</v>
      </c>
      <c r="B20" s="188">
        <v>0</v>
      </c>
      <c r="C20" s="280"/>
      <c r="D20" s="188">
        <v>-321</v>
      </c>
      <c r="E20" s="271"/>
      <c r="F20" s="109">
        <v>0</v>
      </c>
      <c r="G20" s="110"/>
      <c r="H20" s="109">
        <v>0</v>
      </c>
    </row>
    <row r="21" spans="1:10" ht="19.5" customHeight="1" x14ac:dyDescent="0.25">
      <c r="A21" s="104" t="s">
        <v>242</v>
      </c>
      <c r="B21" s="188">
        <v>2151</v>
      </c>
      <c r="C21" s="280"/>
      <c r="D21" s="188">
        <v>12031</v>
      </c>
      <c r="E21" s="271"/>
      <c r="F21" s="109">
        <v>-2370</v>
      </c>
      <c r="G21" s="110"/>
      <c r="H21" s="109">
        <v>3568</v>
      </c>
    </row>
    <row r="22" spans="1:10" ht="19.5" customHeight="1" x14ac:dyDescent="0.25">
      <c r="A22" s="104" t="s">
        <v>247</v>
      </c>
      <c r="B22" s="188">
        <v>62</v>
      </c>
      <c r="C22" s="280"/>
      <c r="D22" s="188">
        <v>-180</v>
      </c>
      <c r="E22" s="271"/>
      <c r="F22" s="112">
        <v>0</v>
      </c>
      <c r="G22" s="110"/>
      <c r="H22" s="112">
        <v>0</v>
      </c>
    </row>
    <row r="23" spans="1:10" ht="19.5" customHeight="1" x14ac:dyDescent="0.25">
      <c r="A23" s="104" t="s">
        <v>234</v>
      </c>
      <c r="B23" s="188">
        <v>0</v>
      </c>
      <c r="C23" s="302"/>
      <c r="D23" s="188">
        <v>0</v>
      </c>
      <c r="E23" s="302"/>
      <c r="F23" s="112">
        <v>0</v>
      </c>
      <c r="G23" s="110"/>
      <c r="H23" s="112">
        <v>-2161</v>
      </c>
    </row>
    <row r="24" spans="1:10" ht="19.5" customHeight="1" x14ac:dyDescent="0.25">
      <c r="A24" s="104" t="s">
        <v>120</v>
      </c>
      <c r="B24" s="188">
        <v>1500</v>
      </c>
      <c r="C24" s="280"/>
      <c r="D24" s="188">
        <v>29426</v>
      </c>
      <c r="E24" s="271"/>
      <c r="F24" s="112">
        <v>0</v>
      </c>
      <c r="G24" s="110"/>
      <c r="H24" s="112">
        <v>0</v>
      </c>
    </row>
    <row r="25" spans="1:10" ht="19.5" customHeight="1" x14ac:dyDescent="0.25">
      <c r="A25" s="104" t="s">
        <v>238</v>
      </c>
      <c r="B25" s="188">
        <v>1489</v>
      </c>
      <c r="C25" s="318"/>
      <c r="D25" s="188">
        <v>0</v>
      </c>
      <c r="E25" s="318"/>
      <c r="F25" s="112">
        <v>0</v>
      </c>
      <c r="G25" s="110"/>
      <c r="H25" s="112">
        <v>0</v>
      </c>
    </row>
    <row r="26" spans="1:10" ht="19.5" customHeight="1" x14ac:dyDescent="0.25">
      <c r="A26" s="104" t="s">
        <v>99</v>
      </c>
      <c r="B26" s="188">
        <v>6642</v>
      </c>
      <c r="C26" s="280"/>
      <c r="D26" s="188">
        <v>6582</v>
      </c>
      <c r="E26" s="271"/>
      <c r="F26" s="112">
        <v>1587</v>
      </c>
      <c r="G26" s="110"/>
      <c r="H26" s="112">
        <v>1614</v>
      </c>
    </row>
    <row r="27" spans="1:10" ht="19.5" customHeight="1" x14ac:dyDescent="0.25">
      <c r="A27" s="104" t="s">
        <v>100</v>
      </c>
      <c r="B27" s="188">
        <v>3</v>
      </c>
      <c r="C27" s="280"/>
      <c r="D27" s="188">
        <v>982</v>
      </c>
      <c r="E27" s="271"/>
      <c r="F27" s="109">
        <v>0</v>
      </c>
      <c r="G27" s="110"/>
      <c r="H27" s="109">
        <v>0</v>
      </c>
    </row>
    <row r="28" spans="1:10" ht="19.5" customHeight="1" x14ac:dyDescent="0.25">
      <c r="A28" s="104" t="s">
        <v>224</v>
      </c>
      <c r="B28" s="188">
        <v>0</v>
      </c>
      <c r="C28" s="302"/>
      <c r="D28" s="188">
        <v>0</v>
      </c>
      <c r="E28" s="302"/>
      <c r="F28" s="109">
        <v>-75460</v>
      </c>
      <c r="G28" s="110"/>
      <c r="H28" s="109">
        <v>-38500</v>
      </c>
    </row>
    <row r="29" spans="1:10" ht="19.5" customHeight="1" x14ac:dyDescent="0.25">
      <c r="A29" s="104" t="s">
        <v>32</v>
      </c>
      <c r="B29" s="113">
        <v>-523</v>
      </c>
      <c r="C29" s="280"/>
      <c r="D29" s="113">
        <v>-322</v>
      </c>
      <c r="E29" s="271"/>
      <c r="F29" s="114">
        <v>-3321</v>
      </c>
      <c r="G29" s="110"/>
      <c r="H29" s="114">
        <v>-3313</v>
      </c>
    </row>
    <row r="30" spans="1:10" s="43" customFormat="1" ht="14.45" customHeight="1" x14ac:dyDescent="0.25">
      <c r="A30" s="115"/>
      <c r="B30" s="116">
        <f>SUM(B11:B29)</f>
        <v>586820</v>
      </c>
      <c r="C30" s="116"/>
      <c r="D30" s="116">
        <f>SUM(D11:D29)</f>
        <v>553924</v>
      </c>
      <c r="E30" s="116"/>
      <c r="F30" s="116">
        <f>SUM(F11:F29)</f>
        <v>317710</v>
      </c>
      <c r="G30" s="116"/>
      <c r="H30" s="116">
        <f>SUM(H11:H29)</f>
        <v>339323</v>
      </c>
      <c r="J30" s="97"/>
    </row>
    <row r="31" spans="1:10" ht="15.6" customHeight="1" x14ac:dyDescent="0.25">
      <c r="A31" s="111" t="s">
        <v>34</v>
      </c>
      <c r="B31" s="320"/>
      <c r="C31" s="280"/>
      <c r="D31" s="280"/>
      <c r="E31" s="271"/>
      <c r="F31" s="110"/>
      <c r="G31" s="110"/>
      <c r="H31" s="110"/>
    </row>
    <row r="32" spans="1:10" ht="19.5" customHeight="1" x14ac:dyDescent="0.25">
      <c r="A32" s="104" t="s">
        <v>126</v>
      </c>
      <c r="B32" s="188">
        <v>-111439</v>
      </c>
      <c r="C32" s="280"/>
      <c r="D32" s="188">
        <v>142264</v>
      </c>
      <c r="E32" s="271"/>
      <c r="F32" s="188">
        <v>-1786</v>
      </c>
      <c r="G32" s="110"/>
      <c r="H32" s="188">
        <v>150198</v>
      </c>
    </row>
    <row r="33" spans="1:10" ht="19.5" customHeight="1" x14ac:dyDescent="0.25">
      <c r="A33" s="104" t="s">
        <v>35</v>
      </c>
      <c r="B33" s="188">
        <v>-183478</v>
      </c>
      <c r="C33" s="280"/>
      <c r="D33" s="188">
        <v>-83982</v>
      </c>
      <c r="E33" s="271"/>
      <c r="F33" s="188">
        <v>-74393</v>
      </c>
      <c r="G33" s="110"/>
      <c r="H33" s="188">
        <v>14407</v>
      </c>
      <c r="I33" s="25"/>
      <c r="J33" s="25"/>
    </row>
    <row r="34" spans="1:10" ht="19.5" customHeight="1" x14ac:dyDescent="0.25">
      <c r="A34" s="104" t="s">
        <v>0</v>
      </c>
      <c r="B34" s="188">
        <v>-2730</v>
      </c>
      <c r="C34" s="280"/>
      <c r="D34" s="188">
        <v>27985</v>
      </c>
      <c r="E34" s="271"/>
      <c r="F34" s="188">
        <v>-3412</v>
      </c>
      <c r="G34" s="110"/>
      <c r="H34" s="188">
        <v>28429</v>
      </c>
      <c r="I34" s="25"/>
      <c r="J34" s="25"/>
    </row>
    <row r="35" spans="1:10" ht="19.5" customHeight="1" x14ac:dyDescent="0.25">
      <c r="A35" s="104" t="s">
        <v>27</v>
      </c>
      <c r="B35" s="188">
        <v>-3014</v>
      </c>
      <c r="C35" s="280"/>
      <c r="D35" s="188">
        <v>-3976</v>
      </c>
      <c r="E35" s="271"/>
      <c r="F35" s="188">
        <v>-18</v>
      </c>
      <c r="G35" s="110"/>
      <c r="H35" s="188">
        <v>8</v>
      </c>
      <c r="I35" s="25"/>
      <c r="J35" s="25"/>
    </row>
    <row r="36" spans="1:10" ht="19.5" customHeight="1" x14ac:dyDescent="0.25">
      <c r="A36" s="104" t="s">
        <v>132</v>
      </c>
      <c r="B36" s="188">
        <v>-7983</v>
      </c>
      <c r="C36" s="280"/>
      <c r="D36" s="188">
        <v>25229</v>
      </c>
      <c r="E36" s="271"/>
      <c r="F36" s="188">
        <v>46466</v>
      </c>
      <c r="G36" s="110"/>
      <c r="H36" s="188">
        <v>-33840</v>
      </c>
      <c r="I36" s="25"/>
      <c r="J36" s="25"/>
    </row>
    <row r="37" spans="1:10" ht="19.5" customHeight="1" x14ac:dyDescent="0.25">
      <c r="A37" s="104" t="s">
        <v>69</v>
      </c>
      <c r="B37" s="188">
        <v>-3240</v>
      </c>
      <c r="C37" s="280"/>
      <c r="D37" s="188">
        <v>36788</v>
      </c>
      <c r="E37" s="171"/>
      <c r="F37" s="188">
        <v>-20678</v>
      </c>
      <c r="G37" s="110"/>
      <c r="H37" s="188">
        <v>3914</v>
      </c>
      <c r="I37" s="25"/>
      <c r="J37" s="25"/>
    </row>
    <row r="38" spans="1:10" ht="19.5" customHeight="1" x14ac:dyDescent="0.25">
      <c r="A38" s="104" t="s">
        <v>7</v>
      </c>
      <c r="B38" s="188">
        <v>-28744</v>
      </c>
      <c r="C38" s="280"/>
      <c r="D38" s="188">
        <v>16720</v>
      </c>
      <c r="E38" s="171"/>
      <c r="F38" s="188">
        <v>-2200</v>
      </c>
      <c r="G38" s="110"/>
      <c r="H38" s="188">
        <v>12146</v>
      </c>
      <c r="I38" s="25"/>
      <c r="J38" s="25"/>
    </row>
    <row r="39" spans="1:10" ht="19.5" customHeight="1" x14ac:dyDescent="0.25">
      <c r="A39" s="104" t="s">
        <v>159</v>
      </c>
      <c r="B39" s="188">
        <v>-2995</v>
      </c>
      <c r="C39" s="280"/>
      <c r="D39" s="188">
        <v>1203</v>
      </c>
      <c r="E39" s="259"/>
      <c r="F39" s="188">
        <v>0</v>
      </c>
      <c r="G39" s="110"/>
      <c r="H39" s="188">
        <v>0</v>
      </c>
      <c r="I39" s="188"/>
      <c r="J39" s="188"/>
    </row>
    <row r="40" spans="1:10" ht="19.5" customHeight="1" x14ac:dyDescent="0.25">
      <c r="A40" s="104" t="s">
        <v>209</v>
      </c>
      <c r="B40" s="113">
        <v>-3228</v>
      </c>
      <c r="C40" s="280"/>
      <c r="D40" s="113">
        <v>-4224</v>
      </c>
      <c r="E40" s="171"/>
      <c r="F40" s="113">
        <v>-373</v>
      </c>
      <c r="G40" s="110"/>
      <c r="H40" s="113">
        <v>-3084</v>
      </c>
      <c r="I40" s="25"/>
      <c r="J40" s="25"/>
    </row>
    <row r="41" spans="1:10" ht="19.5" customHeight="1" x14ac:dyDescent="0.25">
      <c r="A41" s="104" t="s">
        <v>121</v>
      </c>
      <c r="B41" s="188">
        <f>SUM(B30:B40)</f>
        <v>239969</v>
      </c>
      <c r="C41" s="280"/>
      <c r="D41" s="188">
        <f>SUM(D30:D40)</f>
        <v>711931</v>
      </c>
      <c r="E41" s="171"/>
      <c r="F41" s="188">
        <f>SUM(F30:F40)</f>
        <v>261316</v>
      </c>
      <c r="H41" s="188">
        <f>SUM(H30:H40)</f>
        <v>511501</v>
      </c>
    </row>
    <row r="42" spans="1:10" ht="19.5" customHeight="1" x14ac:dyDescent="0.25">
      <c r="A42" s="104" t="s">
        <v>221</v>
      </c>
      <c r="B42" s="188">
        <v>0</v>
      </c>
      <c r="C42" s="302"/>
      <c r="D42" s="188">
        <f>'[1]SCF-8-9'!$B$43</f>
        <v>21936</v>
      </c>
      <c r="E42" s="302"/>
      <c r="F42" s="188">
        <v>0</v>
      </c>
      <c r="G42" s="194"/>
      <c r="H42" s="188">
        <f>'[1]SCF-8-9'!$F$43</f>
        <v>21936</v>
      </c>
    </row>
    <row r="43" spans="1:10" ht="19.5" customHeight="1" x14ac:dyDescent="0.25">
      <c r="A43" s="104" t="s">
        <v>106</v>
      </c>
      <c r="B43" s="188">
        <v>-79581</v>
      </c>
      <c r="C43" s="280"/>
      <c r="D43" s="188">
        <f>'[1]SCF-8-9'!$B$44</f>
        <v>-19267</v>
      </c>
      <c r="E43" s="171"/>
      <c r="F43" s="188">
        <v>-21150</v>
      </c>
      <c r="G43" s="110"/>
      <c r="H43" s="188">
        <f>'[1]SCF-8-9'!$F$44</f>
        <v>-19991</v>
      </c>
    </row>
    <row r="44" spans="1:10" s="24" customFormat="1" ht="19.5" customHeight="1" x14ac:dyDescent="0.25">
      <c r="A44" s="7" t="s">
        <v>122</v>
      </c>
      <c r="B44" s="117">
        <f>SUM(B41,B42:B43)</f>
        <v>160388</v>
      </c>
      <c r="C44" s="118"/>
      <c r="D44" s="117">
        <f>SUM(D41,D42:D43)</f>
        <v>714600</v>
      </c>
      <c r="E44" s="119"/>
      <c r="F44" s="117">
        <f>SUM(F41,F42:F43)</f>
        <v>240166</v>
      </c>
      <c r="G44" s="118"/>
      <c r="H44" s="117">
        <f>SUM(H41,H42:H43)</f>
        <v>513446</v>
      </c>
      <c r="J44" s="97"/>
    </row>
    <row r="45" spans="1:10" s="24" customFormat="1" ht="10.5" customHeight="1" x14ac:dyDescent="0.25">
      <c r="A45" s="41"/>
      <c r="B45" s="120"/>
      <c r="C45" s="188"/>
      <c r="D45" s="120"/>
      <c r="E45" s="30"/>
      <c r="F45" s="25"/>
      <c r="G45" s="25"/>
      <c r="H45" s="188"/>
      <c r="J45" s="97"/>
    </row>
    <row r="46" spans="1:10" s="98" customFormat="1" ht="19.5" customHeight="1" x14ac:dyDescent="0.25">
      <c r="A46" s="3" t="s">
        <v>125</v>
      </c>
      <c r="B46" s="64"/>
      <c r="C46" s="35"/>
      <c r="D46" s="64"/>
      <c r="E46" s="35"/>
      <c r="F46" s="35"/>
      <c r="G46" s="35"/>
      <c r="H46" s="35"/>
    </row>
    <row r="47" spans="1:10" ht="19.5" customHeight="1" x14ac:dyDescent="0.25">
      <c r="A47" s="121" t="s">
        <v>84</v>
      </c>
    </row>
    <row r="48" spans="1:10" s="103" customFormat="1" ht="14.45" customHeight="1" x14ac:dyDescent="0.25">
      <c r="A48" s="100"/>
      <c r="B48" s="101"/>
      <c r="C48" s="193"/>
      <c r="D48" s="101"/>
      <c r="E48" s="102"/>
      <c r="F48" s="102"/>
      <c r="G48" s="102"/>
      <c r="H48" s="102"/>
      <c r="J48" s="97"/>
    </row>
    <row r="49" spans="1:10" ht="19.5" customHeight="1" x14ac:dyDescent="0.25">
      <c r="A49" s="104" t="s">
        <v>3</v>
      </c>
      <c r="B49" s="341" t="s">
        <v>2</v>
      </c>
      <c r="C49" s="341"/>
      <c r="D49" s="341"/>
      <c r="E49" s="172"/>
      <c r="F49" s="342" t="s">
        <v>15</v>
      </c>
      <c r="G49" s="342"/>
      <c r="H49" s="342"/>
    </row>
    <row r="50" spans="1:10" ht="19.5" customHeight="1" x14ac:dyDescent="0.25">
      <c r="B50" s="341" t="s">
        <v>16</v>
      </c>
      <c r="C50" s="341"/>
      <c r="D50" s="341"/>
      <c r="E50" s="42"/>
      <c r="F50" s="341" t="s">
        <v>16</v>
      </c>
      <c r="G50" s="341"/>
      <c r="H50" s="341"/>
    </row>
    <row r="51" spans="1:10" s="24" customFormat="1" ht="19.5" customHeight="1" x14ac:dyDescent="0.25">
      <c r="A51" s="41"/>
      <c r="B51" s="339" t="s">
        <v>214</v>
      </c>
      <c r="C51" s="339"/>
      <c r="D51" s="339"/>
      <c r="E51" s="101"/>
      <c r="F51" s="339" t="s">
        <v>214</v>
      </c>
      <c r="G51" s="339"/>
      <c r="H51" s="339"/>
      <c r="I51" s="43"/>
    </row>
    <row r="52" spans="1:10" s="24" customFormat="1" ht="19.5" customHeight="1" x14ac:dyDescent="0.25">
      <c r="A52" s="41"/>
      <c r="B52" s="339" t="s">
        <v>213</v>
      </c>
      <c r="C52" s="339"/>
      <c r="D52" s="339"/>
      <c r="E52" s="101"/>
      <c r="F52" s="339" t="s">
        <v>213</v>
      </c>
      <c r="G52" s="339"/>
      <c r="H52" s="339"/>
      <c r="I52" s="43"/>
    </row>
    <row r="53" spans="1:10" ht="19.5" customHeight="1" x14ac:dyDescent="0.25">
      <c r="B53" s="105" t="s">
        <v>169</v>
      </c>
      <c r="C53" s="106"/>
      <c r="D53" s="105" t="s">
        <v>143</v>
      </c>
      <c r="E53" s="106"/>
      <c r="F53" s="105" t="s">
        <v>169</v>
      </c>
      <c r="G53" s="106"/>
      <c r="H53" s="105" t="s">
        <v>143</v>
      </c>
    </row>
    <row r="54" spans="1:10" ht="14.45" customHeight="1" x14ac:dyDescent="0.25">
      <c r="B54" s="340" t="s">
        <v>81</v>
      </c>
      <c r="C54" s="340"/>
      <c r="D54" s="340"/>
      <c r="E54" s="340"/>
      <c r="F54" s="340"/>
      <c r="G54" s="340"/>
      <c r="H54" s="340"/>
    </row>
    <row r="55" spans="1:10" s="24" customFormat="1" ht="19.5" customHeight="1" x14ac:dyDescent="0.25">
      <c r="A55" s="122" t="s">
        <v>13</v>
      </c>
      <c r="B55" s="188"/>
      <c r="C55" s="188"/>
      <c r="D55" s="188"/>
      <c r="E55" s="30"/>
      <c r="F55" s="123"/>
      <c r="G55" s="123"/>
      <c r="H55" s="123"/>
      <c r="J55" s="97"/>
    </row>
    <row r="56" spans="1:10" s="187" customFormat="1" ht="19.5" customHeight="1" x14ac:dyDescent="0.25">
      <c r="A56" s="41" t="s">
        <v>233</v>
      </c>
      <c r="B56" s="188">
        <v>-2000</v>
      </c>
      <c r="C56" s="188"/>
      <c r="D56" s="188">
        <v>0</v>
      </c>
      <c r="E56" s="194"/>
      <c r="F56" s="123">
        <v>-2000</v>
      </c>
      <c r="G56" s="123"/>
      <c r="H56" s="123">
        <v>0</v>
      </c>
      <c r="J56" s="97"/>
    </row>
    <row r="57" spans="1:10" ht="19.5" customHeight="1" x14ac:dyDescent="0.25">
      <c r="A57" s="41" t="s">
        <v>248</v>
      </c>
      <c r="B57" s="188">
        <v>0</v>
      </c>
      <c r="C57" s="280"/>
      <c r="D57" s="188">
        <v>0</v>
      </c>
      <c r="E57" s="271"/>
      <c r="F57" s="188">
        <v>-40000</v>
      </c>
      <c r="G57" s="110"/>
      <c r="H57" s="188">
        <v>-60000</v>
      </c>
    </row>
    <row r="58" spans="1:10" ht="19.5" customHeight="1" x14ac:dyDescent="0.25">
      <c r="A58" s="41" t="s">
        <v>239</v>
      </c>
      <c r="B58" s="188">
        <v>-1500</v>
      </c>
      <c r="C58" s="318"/>
      <c r="D58" s="188">
        <v>0</v>
      </c>
      <c r="E58" s="318"/>
      <c r="F58" s="188">
        <v>0</v>
      </c>
      <c r="G58" s="110"/>
      <c r="H58" s="188">
        <v>0</v>
      </c>
    </row>
    <row r="59" spans="1:10" ht="19.5" customHeight="1" x14ac:dyDescent="0.25">
      <c r="A59" s="41" t="s">
        <v>240</v>
      </c>
      <c r="B59" s="188">
        <v>-1750</v>
      </c>
      <c r="C59" s="318"/>
      <c r="D59" s="188">
        <v>0</v>
      </c>
      <c r="E59" s="318"/>
      <c r="F59" s="188">
        <v>0</v>
      </c>
      <c r="G59" s="110"/>
      <c r="H59" s="188">
        <v>0</v>
      </c>
    </row>
    <row r="60" spans="1:10" ht="19.5" customHeight="1" x14ac:dyDescent="0.25">
      <c r="A60" s="41" t="s">
        <v>262</v>
      </c>
      <c r="B60" s="188">
        <v>-8</v>
      </c>
      <c r="C60" s="280"/>
      <c r="D60" s="188">
        <v>-8</v>
      </c>
      <c r="E60" s="271"/>
      <c r="F60" s="188">
        <v>-8</v>
      </c>
      <c r="G60" s="110"/>
      <c r="H60" s="188">
        <v>-8</v>
      </c>
    </row>
    <row r="61" spans="1:10" s="24" customFormat="1" ht="19.5" customHeight="1" x14ac:dyDescent="0.25">
      <c r="A61" s="41" t="s">
        <v>87</v>
      </c>
      <c r="B61" s="188">
        <v>-441277</v>
      </c>
      <c r="C61" s="188"/>
      <c r="D61" s="188">
        <v>-221324</v>
      </c>
      <c r="E61" s="194"/>
      <c r="F61" s="188">
        <v>-82186</v>
      </c>
      <c r="G61" s="25"/>
      <c r="H61" s="188">
        <v>-44961</v>
      </c>
      <c r="I61" s="124"/>
      <c r="J61" s="97"/>
    </row>
    <row r="62" spans="1:10" s="24" customFormat="1" ht="19.5" customHeight="1" x14ac:dyDescent="0.25">
      <c r="A62" s="41" t="s">
        <v>202</v>
      </c>
      <c r="B62" s="188">
        <v>-2564</v>
      </c>
      <c r="C62" s="188"/>
      <c r="D62" s="188">
        <v>-228</v>
      </c>
      <c r="E62" s="194"/>
      <c r="F62" s="188">
        <v>-2000</v>
      </c>
      <c r="G62" s="25"/>
      <c r="H62" s="188">
        <v>-102</v>
      </c>
      <c r="I62" s="124"/>
      <c r="J62" s="97"/>
    </row>
    <row r="63" spans="1:10" s="187" customFormat="1" ht="19.5" customHeight="1" x14ac:dyDescent="0.25">
      <c r="A63" s="41" t="s">
        <v>222</v>
      </c>
      <c r="B63" s="188">
        <v>0</v>
      </c>
      <c r="C63" s="188"/>
      <c r="D63" s="188">
        <v>-15081</v>
      </c>
      <c r="E63" s="194"/>
      <c r="F63" s="188">
        <v>0</v>
      </c>
      <c r="G63" s="188"/>
      <c r="H63" s="188">
        <v>0</v>
      </c>
      <c r="I63" s="124"/>
      <c r="J63" s="97"/>
    </row>
    <row r="64" spans="1:10" s="187" customFormat="1" ht="19.5" customHeight="1" x14ac:dyDescent="0.25">
      <c r="A64" s="41" t="s">
        <v>160</v>
      </c>
      <c r="B64" s="126">
        <v>0</v>
      </c>
      <c r="C64" s="188"/>
      <c r="D64" s="126">
        <v>0</v>
      </c>
      <c r="E64" s="194"/>
      <c r="F64" s="124">
        <v>0</v>
      </c>
      <c r="G64" s="188"/>
      <c r="H64" s="124">
        <v>1212</v>
      </c>
      <c r="I64" s="188"/>
      <c r="J64" s="97"/>
    </row>
    <row r="65" spans="1:10" s="24" customFormat="1" ht="19.5" customHeight="1" x14ac:dyDescent="0.25">
      <c r="A65" s="41" t="s">
        <v>88</v>
      </c>
      <c r="B65" s="124">
        <v>216</v>
      </c>
      <c r="C65" s="188"/>
      <c r="D65" s="124">
        <v>1342</v>
      </c>
      <c r="E65" s="194"/>
      <c r="F65" s="188">
        <v>0</v>
      </c>
      <c r="G65" s="25"/>
      <c r="H65" s="188">
        <v>0</v>
      </c>
      <c r="I65" s="25"/>
      <c r="J65" s="97"/>
    </row>
    <row r="66" spans="1:10" s="187" customFormat="1" ht="19.5" customHeight="1" x14ac:dyDescent="0.25">
      <c r="A66" s="41" t="s">
        <v>223</v>
      </c>
      <c r="B66" s="124">
        <v>0</v>
      </c>
      <c r="C66" s="188"/>
      <c r="D66" s="124">
        <v>0</v>
      </c>
      <c r="E66" s="194"/>
      <c r="F66" s="188">
        <v>0</v>
      </c>
      <c r="G66" s="188"/>
      <c r="H66" s="188">
        <v>124000</v>
      </c>
      <c r="I66" s="188"/>
      <c r="J66" s="97"/>
    </row>
    <row r="67" spans="1:10" s="24" customFormat="1" ht="19.5" customHeight="1" x14ac:dyDescent="0.25">
      <c r="A67" s="41" t="s">
        <v>211</v>
      </c>
      <c r="B67" s="124">
        <v>-9288</v>
      </c>
      <c r="C67" s="124"/>
      <c r="D67" s="124">
        <v>-264</v>
      </c>
      <c r="E67" s="193"/>
      <c r="F67" s="124">
        <v>0</v>
      </c>
      <c r="G67" s="124"/>
      <c r="H67" s="124">
        <v>0</v>
      </c>
      <c r="I67" s="25"/>
      <c r="J67" s="97"/>
    </row>
    <row r="68" spans="1:10" s="187" customFormat="1" ht="19.5" customHeight="1" x14ac:dyDescent="0.25">
      <c r="A68" s="41" t="s">
        <v>224</v>
      </c>
      <c r="B68" s="188">
        <v>0</v>
      </c>
      <c r="C68" s="188"/>
      <c r="D68" s="188">
        <v>0</v>
      </c>
      <c r="E68" s="194"/>
      <c r="F68" s="188">
        <v>143220</v>
      </c>
      <c r="G68" s="188"/>
      <c r="H68" s="188">
        <v>38500</v>
      </c>
      <c r="J68" s="97"/>
    </row>
    <row r="69" spans="1:10" s="24" customFormat="1" ht="19.5" customHeight="1" x14ac:dyDescent="0.25">
      <c r="A69" s="41" t="s">
        <v>32</v>
      </c>
      <c r="B69" s="188">
        <v>523</v>
      </c>
      <c r="C69" s="188"/>
      <c r="D69" s="188">
        <v>322</v>
      </c>
      <c r="E69" s="30"/>
      <c r="F69" s="188">
        <v>3321</v>
      </c>
      <c r="G69" s="25"/>
      <c r="H69" s="188">
        <v>2766</v>
      </c>
      <c r="J69" s="97"/>
    </row>
    <row r="70" spans="1:10" s="125" customFormat="1" ht="19.5" customHeight="1" x14ac:dyDescent="0.25">
      <c r="A70" s="7" t="s">
        <v>254</v>
      </c>
      <c r="B70" s="117">
        <f>SUM(B56:B69)</f>
        <v>-457648</v>
      </c>
      <c r="C70" s="118"/>
      <c r="D70" s="117">
        <f>SUM(D56:D69)</f>
        <v>-235241</v>
      </c>
      <c r="E70" s="119"/>
      <c r="F70" s="117">
        <f>SUM(F56:F69)</f>
        <v>20347</v>
      </c>
      <c r="G70" s="118"/>
      <c r="H70" s="117">
        <f>SUM(H56:H69)</f>
        <v>61407</v>
      </c>
      <c r="I70" s="124"/>
      <c r="J70" s="97"/>
    </row>
    <row r="71" spans="1:10" s="24" customFormat="1" ht="11.1" customHeight="1" x14ac:dyDescent="0.25">
      <c r="A71" s="7"/>
      <c r="B71" s="124"/>
      <c r="C71" s="188"/>
      <c r="D71" s="124"/>
      <c r="E71" s="30"/>
      <c r="F71" s="124"/>
      <c r="G71" s="25"/>
      <c r="H71" s="124"/>
      <c r="I71" s="124"/>
      <c r="J71" s="97"/>
    </row>
    <row r="72" spans="1:10" s="24" customFormat="1" ht="14.45" customHeight="1" x14ac:dyDescent="0.25">
      <c r="A72" s="122" t="s">
        <v>14</v>
      </c>
      <c r="B72" s="188"/>
      <c r="C72" s="188"/>
      <c r="D72" s="188"/>
      <c r="E72" s="30"/>
      <c r="F72" s="25"/>
      <c r="G72" s="25"/>
      <c r="H72" s="188"/>
      <c r="I72" s="124"/>
      <c r="J72" s="97"/>
    </row>
    <row r="73" spans="1:10" s="24" customFormat="1" ht="19.5" customHeight="1" x14ac:dyDescent="0.25">
      <c r="A73" s="41" t="s">
        <v>163</v>
      </c>
      <c r="B73" s="187"/>
      <c r="C73" s="187"/>
      <c r="D73" s="187"/>
      <c r="F73" s="187"/>
      <c r="H73" s="187"/>
      <c r="I73" s="124"/>
      <c r="J73" s="97"/>
    </row>
    <row r="74" spans="1:10" s="24" customFormat="1" ht="19.5" customHeight="1" x14ac:dyDescent="0.25">
      <c r="A74" s="41" t="s">
        <v>71</v>
      </c>
      <c r="B74" s="126">
        <v>-32433</v>
      </c>
      <c r="C74" s="188"/>
      <c r="D74" s="126">
        <v>-196176</v>
      </c>
      <c r="E74" s="30"/>
      <c r="F74" s="187">
        <v>-42576</v>
      </c>
      <c r="G74" s="25"/>
      <c r="H74" s="187">
        <v>-368059</v>
      </c>
      <c r="I74" s="124"/>
      <c r="J74" s="97"/>
    </row>
    <row r="75" spans="1:10" s="24" customFormat="1" ht="19.5" customHeight="1" x14ac:dyDescent="0.25">
      <c r="A75" s="41" t="s">
        <v>158</v>
      </c>
      <c r="B75" s="126">
        <v>-11928</v>
      </c>
      <c r="C75" s="188"/>
      <c r="D75" s="126">
        <v>-25121</v>
      </c>
      <c r="E75" s="194"/>
      <c r="F75" s="188">
        <v>-7804</v>
      </c>
      <c r="G75" s="188"/>
      <c r="H75" s="188">
        <v>-10419</v>
      </c>
      <c r="I75" s="124"/>
      <c r="J75" s="97"/>
    </row>
    <row r="76" spans="1:10" s="24" customFormat="1" ht="19.5" customHeight="1" x14ac:dyDescent="0.25">
      <c r="A76" s="41" t="s">
        <v>133</v>
      </c>
      <c r="B76" s="124">
        <v>0</v>
      </c>
      <c r="C76" s="188"/>
      <c r="D76" s="124">
        <v>-450</v>
      </c>
      <c r="E76" s="30"/>
      <c r="F76" s="188">
        <v>0</v>
      </c>
      <c r="G76" s="25"/>
      <c r="H76" s="188">
        <v>0</v>
      </c>
      <c r="I76" s="124"/>
      <c r="J76" s="97"/>
    </row>
    <row r="77" spans="1:10" s="24" customFormat="1" ht="19.5" customHeight="1" x14ac:dyDescent="0.25">
      <c r="A77" s="41" t="s">
        <v>102</v>
      </c>
      <c r="B77" s="124">
        <v>-57750</v>
      </c>
      <c r="C77" s="188"/>
      <c r="D77" s="126">
        <v>-114500</v>
      </c>
      <c r="E77" s="30"/>
      <c r="F77" s="124">
        <v>-57750</v>
      </c>
      <c r="G77" s="25"/>
      <c r="H77" s="124">
        <v>-114500</v>
      </c>
      <c r="I77" s="25"/>
      <c r="J77" s="97"/>
    </row>
    <row r="78" spans="1:10" s="187" customFormat="1" ht="19.5" customHeight="1" x14ac:dyDescent="0.25">
      <c r="A78" s="41" t="s">
        <v>241</v>
      </c>
      <c r="B78" s="124">
        <v>125029</v>
      </c>
      <c r="C78" s="188"/>
      <c r="D78" s="126">
        <v>0</v>
      </c>
      <c r="E78" s="194"/>
      <c r="F78" s="124">
        <v>0</v>
      </c>
      <c r="G78" s="188"/>
      <c r="H78" s="124">
        <v>0</v>
      </c>
      <c r="I78" s="188"/>
      <c r="J78" s="97"/>
    </row>
    <row r="79" spans="1:10" s="187" customFormat="1" ht="19.5" customHeight="1" x14ac:dyDescent="0.25">
      <c r="A79" s="41" t="s">
        <v>229</v>
      </c>
      <c r="B79" s="124">
        <v>-122666</v>
      </c>
      <c r="C79" s="188"/>
      <c r="D79" s="126">
        <v>0</v>
      </c>
      <c r="E79" s="194"/>
      <c r="F79" s="124">
        <v>-122666</v>
      </c>
      <c r="G79" s="188"/>
      <c r="H79" s="124">
        <v>0</v>
      </c>
      <c r="I79" s="188"/>
      <c r="J79" s="97"/>
    </row>
    <row r="80" spans="1:10" s="124" customFormat="1" ht="19.5" customHeight="1" x14ac:dyDescent="0.25">
      <c r="A80" s="41" t="s">
        <v>210</v>
      </c>
      <c r="B80" s="124">
        <v>-72622</v>
      </c>
      <c r="D80" s="124">
        <v>-1775</v>
      </c>
      <c r="F80" s="124">
        <v>0</v>
      </c>
      <c r="H80" s="124">
        <v>0</v>
      </c>
    </row>
    <row r="81" spans="1:10" s="24" customFormat="1" ht="19.5" customHeight="1" x14ac:dyDescent="0.25">
      <c r="A81" s="127" t="s">
        <v>40</v>
      </c>
      <c r="B81" s="126">
        <v>-79575</v>
      </c>
      <c r="C81" s="188"/>
      <c r="D81" s="126">
        <v>-94784</v>
      </c>
      <c r="E81" s="30"/>
      <c r="F81" s="188">
        <v>-63388</v>
      </c>
      <c r="G81" s="25"/>
      <c r="H81" s="188">
        <v>-73220</v>
      </c>
      <c r="I81" s="124"/>
      <c r="J81" s="97"/>
    </row>
    <row r="82" spans="1:10" s="125" customFormat="1" ht="19.5" customHeight="1" x14ac:dyDescent="0.25">
      <c r="A82" s="121" t="s">
        <v>161</v>
      </c>
      <c r="B82" s="128">
        <f>SUM(B74:B81)</f>
        <v>-251945</v>
      </c>
      <c r="C82" s="118"/>
      <c r="D82" s="128">
        <f>SUM(D74:D81)</f>
        <v>-432806</v>
      </c>
      <c r="E82" s="119"/>
      <c r="F82" s="128">
        <f>SUM(F74:F81)</f>
        <v>-294184</v>
      </c>
      <c r="G82" s="119"/>
      <c r="H82" s="128">
        <f>SUM(H74:H81)</f>
        <v>-566198</v>
      </c>
      <c r="I82" s="124"/>
      <c r="J82" s="97"/>
    </row>
    <row r="83" spans="1:10" s="125" customFormat="1" ht="19.5" customHeight="1" x14ac:dyDescent="0.25">
      <c r="A83" s="104" t="s">
        <v>89</v>
      </c>
      <c r="B83" s="129"/>
      <c r="C83" s="118"/>
      <c r="D83" s="129"/>
      <c r="E83" s="119"/>
      <c r="F83" s="129"/>
      <c r="G83" s="119"/>
      <c r="H83" s="129"/>
      <c r="I83" s="124"/>
      <c r="J83" s="97"/>
    </row>
    <row r="84" spans="1:10" s="125" customFormat="1" ht="19.5" customHeight="1" x14ac:dyDescent="0.25">
      <c r="A84" s="104" t="s">
        <v>90</v>
      </c>
      <c r="B84" s="193">
        <f>B82+B70+B44</f>
        <v>-549205</v>
      </c>
      <c r="C84" s="124"/>
      <c r="D84" s="193">
        <f>D82+D70+D44</f>
        <v>46553</v>
      </c>
      <c r="E84" s="102"/>
      <c r="F84" s="102">
        <f>F82+F70+F44</f>
        <v>-33671</v>
      </c>
      <c r="G84" s="102"/>
      <c r="H84" s="193">
        <f>H82+H70+H44</f>
        <v>8655</v>
      </c>
      <c r="I84" s="124"/>
      <c r="J84" s="97"/>
    </row>
    <row r="85" spans="1:10" s="125" customFormat="1" ht="19.5" customHeight="1" x14ac:dyDescent="0.25">
      <c r="A85" s="104" t="s">
        <v>91</v>
      </c>
      <c r="B85" s="193"/>
      <c r="C85" s="124"/>
      <c r="D85" s="193"/>
      <c r="E85" s="102"/>
      <c r="F85" s="102"/>
      <c r="G85" s="102"/>
      <c r="H85" s="193"/>
      <c r="I85" s="124"/>
      <c r="J85" s="97"/>
    </row>
    <row r="86" spans="1:10" s="125" customFormat="1" ht="19.5" customHeight="1" x14ac:dyDescent="0.25">
      <c r="A86" s="104" t="s">
        <v>92</v>
      </c>
      <c r="B86" s="130">
        <v>-3025</v>
      </c>
      <c r="C86" s="188"/>
      <c r="D86" s="130">
        <v>-183</v>
      </c>
      <c r="E86" s="30"/>
      <c r="F86" s="130">
        <v>0</v>
      </c>
      <c r="G86" s="30"/>
      <c r="H86" s="130">
        <v>0</v>
      </c>
      <c r="I86" s="124"/>
      <c r="J86" s="97"/>
    </row>
    <row r="87" spans="1:10" s="24" customFormat="1" ht="19.5" customHeight="1" x14ac:dyDescent="0.25">
      <c r="A87" s="7" t="s">
        <v>85</v>
      </c>
      <c r="B87" s="131">
        <f>SUM(B84:B86)</f>
        <v>-552230</v>
      </c>
      <c r="C87" s="119"/>
      <c r="D87" s="131">
        <f>SUM(D84:D86)</f>
        <v>46370</v>
      </c>
      <c r="E87" s="119"/>
      <c r="F87" s="131">
        <f>SUM(F84:F86)</f>
        <v>-33671</v>
      </c>
      <c r="G87" s="118"/>
      <c r="H87" s="131">
        <f>SUM(H84:H86)</f>
        <v>8655</v>
      </c>
      <c r="I87" s="124"/>
      <c r="J87" s="97"/>
    </row>
    <row r="88" spans="1:10" s="24" customFormat="1" ht="19.5" customHeight="1" x14ac:dyDescent="0.25">
      <c r="A88" s="41" t="s">
        <v>203</v>
      </c>
      <c r="B88" s="113">
        <f>'BS-2-3'!F11</f>
        <v>890729</v>
      </c>
      <c r="C88" s="193"/>
      <c r="D88" s="113">
        <v>85549</v>
      </c>
      <c r="E88" s="102"/>
      <c r="F88" s="256">
        <f>'BS-2-3'!J11</f>
        <v>47254</v>
      </c>
      <c r="G88" s="124"/>
      <c r="H88" s="113">
        <v>1745</v>
      </c>
      <c r="I88" s="124"/>
      <c r="J88" s="97"/>
    </row>
    <row r="89" spans="1:10" s="125" customFormat="1" ht="19.5" customHeight="1" thickBot="1" x14ac:dyDescent="0.3">
      <c r="A89" s="121" t="s">
        <v>225</v>
      </c>
      <c r="B89" s="132">
        <f>SUM(B87:B88)</f>
        <v>338499</v>
      </c>
      <c r="C89" s="119"/>
      <c r="D89" s="132">
        <f>SUM(D87:D88)</f>
        <v>131919</v>
      </c>
      <c r="E89" s="119"/>
      <c r="F89" s="133">
        <f>SUM(F87:F88)</f>
        <v>13583</v>
      </c>
      <c r="G89" s="134"/>
      <c r="H89" s="133">
        <f>SUM(H87:H88)</f>
        <v>10400</v>
      </c>
      <c r="I89" s="124"/>
      <c r="J89" s="97"/>
    </row>
    <row r="90" spans="1:10" s="125" customFormat="1" ht="11.1" customHeight="1" thickTop="1" x14ac:dyDescent="0.25">
      <c r="A90" s="121"/>
      <c r="B90" s="176"/>
      <c r="C90" s="119"/>
      <c r="D90" s="176"/>
      <c r="E90" s="119"/>
      <c r="F90" s="176"/>
      <c r="G90" s="134"/>
      <c r="H90" s="176"/>
      <c r="I90" s="124"/>
      <c r="J90" s="97"/>
    </row>
    <row r="91" spans="1:10" s="125" customFormat="1" ht="14.45" customHeight="1" x14ac:dyDescent="0.25">
      <c r="A91" s="107" t="s">
        <v>134</v>
      </c>
      <c r="B91" s="176"/>
      <c r="C91" s="119"/>
      <c r="D91" s="176"/>
      <c r="E91" s="119"/>
      <c r="F91" s="176"/>
      <c r="G91" s="134"/>
      <c r="H91" s="176"/>
      <c r="I91" s="124"/>
      <c r="J91" s="97"/>
    </row>
    <row r="92" spans="1:10" s="125" customFormat="1" ht="19.5" customHeight="1" x14ac:dyDescent="0.25">
      <c r="A92" s="104" t="s">
        <v>253</v>
      </c>
      <c r="B92" s="176"/>
      <c r="C92" s="119"/>
      <c r="D92" s="176"/>
      <c r="E92" s="119"/>
      <c r="F92" s="176"/>
      <c r="G92" s="134"/>
      <c r="H92" s="176"/>
      <c r="I92" s="124"/>
      <c r="J92" s="97"/>
    </row>
    <row r="93" spans="1:10" s="125" customFormat="1" ht="19.5" customHeight="1" x14ac:dyDescent="0.25">
      <c r="A93" s="104" t="s">
        <v>232</v>
      </c>
      <c r="B93" s="176"/>
      <c r="C93" s="119"/>
      <c r="D93" s="176"/>
      <c r="E93" s="119"/>
      <c r="F93" s="176"/>
      <c r="G93" s="134"/>
      <c r="H93" s="176"/>
      <c r="I93" s="124"/>
      <c r="J93" s="97"/>
    </row>
    <row r="94" spans="1:10" s="24" customFormat="1" ht="19.5" customHeight="1" x14ac:dyDescent="0.25">
      <c r="A94" s="104" t="s">
        <v>252</v>
      </c>
      <c r="B94" s="194">
        <v>508242</v>
      </c>
      <c r="C94" s="194"/>
      <c r="D94" s="194">
        <v>221043</v>
      </c>
      <c r="E94" s="194"/>
      <c r="F94" s="194">
        <v>83565</v>
      </c>
      <c r="G94" s="194"/>
      <c r="H94" s="194">
        <v>44765</v>
      </c>
      <c r="I94" s="124"/>
      <c r="J94" s="97"/>
    </row>
    <row r="95" spans="1:10" s="24" customFormat="1" ht="19.5" customHeight="1" x14ac:dyDescent="0.25">
      <c r="A95" s="314" t="s">
        <v>235</v>
      </c>
      <c r="B95" s="135"/>
      <c r="C95" s="194"/>
      <c r="D95" s="135"/>
      <c r="E95" s="194"/>
      <c r="F95" s="194"/>
      <c r="G95" s="194"/>
      <c r="H95" s="194"/>
      <c r="I95" s="124"/>
      <c r="J95" s="97"/>
    </row>
    <row r="96" spans="1:10" ht="19.5" customHeight="1" x14ac:dyDescent="0.25">
      <c r="A96" s="315" t="s">
        <v>230</v>
      </c>
      <c r="B96" s="136">
        <v>35362</v>
      </c>
      <c r="C96" s="136"/>
      <c r="D96" s="136">
        <v>18955</v>
      </c>
      <c r="E96" s="136"/>
      <c r="F96" s="194">
        <v>49</v>
      </c>
      <c r="G96" s="136"/>
      <c r="H96" s="194">
        <v>362</v>
      </c>
      <c r="I96" s="102"/>
    </row>
    <row r="97" spans="1:9" ht="19.5" customHeight="1" x14ac:dyDescent="0.25">
      <c r="A97" s="314" t="s">
        <v>236</v>
      </c>
      <c r="B97" s="136">
        <v>-91158</v>
      </c>
      <c r="C97" s="136"/>
      <c r="D97" s="136">
        <v>-18151</v>
      </c>
      <c r="E97" s="136"/>
      <c r="F97" s="136">
        <v>-925</v>
      </c>
      <c r="G97" s="136"/>
      <c r="H97" s="136">
        <v>-166</v>
      </c>
      <c r="I97" s="193"/>
    </row>
    <row r="98" spans="1:9" ht="19.5" customHeight="1" x14ac:dyDescent="0.25">
      <c r="A98" s="314" t="s">
        <v>237</v>
      </c>
      <c r="B98" s="136">
        <v>-3704</v>
      </c>
      <c r="C98" s="136"/>
      <c r="D98" s="136">
        <v>-511</v>
      </c>
      <c r="E98" s="136"/>
      <c r="F98" s="136">
        <v>-503</v>
      </c>
      <c r="G98" s="136"/>
      <c r="H98" s="136">
        <v>0</v>
      </c>
      <c r="I98" s="193"/>
    </row>
    <row r="99" spans="1:9" ht="19.5" customHeight="1" x14ac:dyDescent="0.25">
      <c r="A99" s="314" t="s">
        <v>249</v>
      </c>
      <c r="B99" s="136">
        <v>-3188</v>
      </c>
      <c r="C99" s="136"/>
      <c r="D99" s="136">
        <v>-12</v>
      </c>
      <c r="E99" s="136"/>
      <c r="F99" s="136">
        <v>0</v>
      </c>
      <c r="G99" s="136"/>
      <c r="H99" s="136">
        <v>0</v>
      </c>
      <c r="I99" s="193"/>
    </row>
    <row r="100" spans="1:9" ht="19.5" customHeight="1" x14ac:dyDescent="0.25">
      <c r="A100" s="314" t="s">
        <v>243</v>
      </c>
      <c r="B100" s="136">
        <v>-4277</v>
      </c>
      <c r="C100" s="136"/>
      <c r="D100" s="136">
        <v>0</v>
      </c>
      <c r="E100" s="136"/>
      <c r="F100" s="136">
        <v>0</v>
      </c>
      <c r="G100" s="136"/>
      <c r="H100" s="136">
        <v>0</v>
      </c>
      <c r="I100" s="193"/>
    </row>
    <row r="101" spans="1:9" ht="19.5" customHeight="1" thickBot="1" x14ac:dyDescent="0.3">
      <c r="A101" s="121" t="s">
        <v>231</v>
      </c>
      <c r="B101" s="132">
        <f>SUM(B94:B100)</f>
        <v>441277</v>
      </c>
      <c r="C101" s="316"/>
      <c r="D101" s="132">
        <f>SUM(D94:D100)</f>
        <v>221324</v>
      </c>
      <c r="E101" s="316"/>
      <c r="F101" s="132">
        <f>SUM(F94:F100)</f>
        <v>82186</v>
      </c>
      <c r="G101" s="317"/>
      <c r="H101" s="132">
        <f>SUM(H94:H100)</f>
        <v>44961</v>
      </c>
      <c r="I101" s="137"/>
    </row>
    <row r="102" spans="1:9" ht="19.5" customHeight="1" thickTop="1" x14ac:dyDescent="0.25">
      <c r="G102" s="136"/>
      <c r="I102" s="30"/>
    </row>
    <row r="103" spans="1:9" ht="19.5" customHeight="1" x14ac:dyDescent="0.25">
      <c r="G103" s="136"/>
    </row>
  </sheetData>
  <customSheetViews>
    <customSheetView guid="{DFBF4CAE-57D7-4172-8C3A-8E3DF4930C4B}" showPageBreaks="1" outlineSymbols="0" printArea="1" showRuler="0" topLeftCell="A70">
      <selection activeCell="F60" sqref="F59:F60"/>
      <colBreaks count="1" manualBreakCount="1">
        <brk id="12" max="1048575" man="1"/>
      </colBreaks>
      <pageMargins left="1" right="0.5" top="0.5" bottom="0.4" header="0.49" footer="0.4"/>
      <pageSetup paperSize="9" scale="94" firstPageNumber="8" orientation="portrait" r:id="rId1"/>
      <headerFooter alignWithMargins="0"/>
    </customSheetView>
    <customSheetView guid="{62C88142-195A-406E-A347-1C61EA880C0D}" showPageBreaks="1" outlineSymbols="0" printArea="1" view="pageBreakPreview" showRuler="0" topLeftCell="A112">
      <selection activeCell="A115" sqref="A115:IV116"/>
      <rowBreaks count="1" manualBreakCount="1">
        <brk id="59" max="11" man="1"/>
      </rowBreaks>
      <pageMargins left="1" right="0.5" top="0.5" bottom="0.4" header="0.49" footer="0.4"/>
      <pageSetup paperSize="9" scale="84" firstPageNumber="8" orientation="portrait" r:id="rId2"/>
      <headerFooter alignWithMargins="0"/>
    </customSheetView>
    <customSheetView guid="{E1DB4DD3-3D3D-4C8E-ADFF-122E3B5E40F3}" outlineSymbols="0" printArea="1" showRuler="0" topLeftCell="A86">
      <selection activeCell="J43" sqref="J43"/>
      <rowBreaks count="1" manualBreakCount="1">
        <brk id="56" max="11" man="1"/>
      </rowBreaks>
      <colBreaks count="1" manualBreakCount="1">
        <brk id="12" max="1048575" man="1"/>
      </colBreaks>
      <pageMargins left="1" right="0.5" top="0.5" bottom="0.4" header="0.49" footer="0.4"/>
      <pageSetup paperSize="9" scale="91" firstPageNumber="8" orientation="portrait" r:id="rId3"/>
      <headerFooter alignWithMargins="0"/>
    </customSheetView>
    <customSheetView guid="{8AE384D2-954E-4FC4-9E7B-72B2DA3D2D3A}" outlineSymbols="0" showRuler="0">
      <selection sqref="A1:A3"/>
      <colBreaks count="1" manualBreakCount="1">
        <brk id="12" max="1048575" man="1"/>
      </colBreaks>
      <pageMargins left="1" right="0.5" top="0.5" bottom="0.4" header="0.49" footer="0.4"/>
      <pageSetup paperSize="9" scale="94" firstPageNumber="8" orientation="portrait" r:id="rId4"/>
      <headerFooter alignWithMargins="0"/>
    </customSheetView>
  </customSheetViews>
  <mergeCells count="18">
    <mergeCell ref="B54:H54"/>
    <mergeCell ref="B49:D49"/>
    <mergeCell ref="F49:H49"/>
    <mergeCell ref="B50:D50"/>
    <mergeCell ref="F50:H50"/>
    <mergeCell ref="B52:D52"/>
    <mergeCell ref="F52:H52"/>
    <mergeCell ref="B51:D51"/>
    <mergeCell ref="F51:H51"/>
    <mergeCell ref="B7:D7"/>
    <mergeCell ref="F7:H7"/>
    <mergeCell ref="B9:H9"/>
    <mergeCell ref="B4:D4"/>
    <mergeCell ref="F4:H4"/>
    <mergeCell ref="B5:D5"/>
    <mergeCell ref="F5:H5"/>
    <mergeCell ref="B6:D6"/>
    <mergeCell ref="F6:H6"/>
  </mergeCells>
  <phoneticPr fontId="0" type="noConversion"/>
  <pageMargins left="0.8" right="0.6" top="0.48" bottom="0.5" header="0.5" footer="0.5"/>
  <pageSetup paperSize="9" scale="68" firstPageNumber="8" orientation="portrait" useFirstPageNumber="1" r:id="rId5"/>
  <headerFooter alignWithMargins="0">
    <oddFooter>&amp;L&amp;14The accompanying notes are an integral part of these interim financial statements.
&amp;C&amp;14&amp;P</oddFoot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BS-2-3</vt:lpstr>
      <vt:lpstr>SI-4</vt:lpstr>
      <vt:lpstr>SI-5</vt:lpstr>
      <vt:lpstr>SCE (conso)-6</vt:lpstr>
      <vt:lpstr>SCE-7</vt:lpstr>
      <vt:lpstr>SCF-8-9</vt:lpstr>
      <vt:lpstr>'BS-2-3'!Print_Area</vt:lpstr>
      <vt:lpstr>'SCE (conso)-6'!Print_Area</vt:lpstr>
      <vt:lpstr>'SCE-7'!Print_Area</vt:lpstr>
      <vt:lpstr>'SCF-8-9'!Print_Area</vt:lpstr>
      <vt:lpstr>'SI-4'!Print_Area</vt:lpstr>
      <vt:lpstr>'SI-5'!Print_Area</vt:lpstr>
    </vt:vector>
  </TitlesOfParts>
  <Company>PricewaterhouseCoopers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Thunyatip</cp:lastModifiedBy>
  <cp:lastPrinted>2022-08-10T14:04:23Z</cp:lastPrinted>
  <dcterms:created xsi:type="dcterms:W3CDTF">2001-07-23T03:17:52Z</dcterms:created>
  <dcterms:modified xsi:type="dcterms:W3CDTF">2022-08-11T10:13:23Z</dcterms:modified>
</cp:coreProperties>
</file>