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05" yWindow="-105" windowWidth="23250" windowHeight="12570" tabRatio="745"/>
  </bookViews>
  <sheets>
    <sheet name="BS-2-3" sheetId="12" r:id="rId1"/>
    <sheet name="SI-4" sheetId="9" r:id="rId2"/>
    <sheet name="SI-5" sheetId="13" r:id="rId3"/>
    <sheet name="SCE (conso)-6" sheetId="11" r:id="rId4"/>
    <sheet name="SCE-7" sheetId="5" r:id="rId5"/>
    <sheet name="SCF-8-9" sheetId="4" r:id="rId6"/>
  </sheets>
  <definedNames>
    <definedName name="_xlnm.Print_Area" localSheetId="0">'BS-2-3'!$A$1:$J$92</definedName>
    <definedName name="_xlnm.Print_Area" localSheetId="3">'SCE (conso)-6'!$A$1:$AE$44</definedName>
    <definedName name="_xlnm.Print_Area" localSheetId="5">'SCF-8-9'!$A$1:$H$96</definedName>
    <definedName name="_xlnm.Print_Area" localSheetId="2">'SI-5'!$A$1:$J$48</definedName>
    <definedName name="Z_62C88142_195A_406E_A347_1C61EA880C0D_.wvu.PrintArea" localSheetId="5" hidden="1">'SCF-8-9'!$A$1:$F$96</definedName>
    <definedName name="Z_62C88142_195A_406E_A347_1C61EA880C0D_.wvu.PrintArea" localSheetId="1" hidden="1">'SI-4'!$A$1:$J$39</definedName>
    <definedName name="Z_62C88142_195A_406E_A347_1C61EA880C0D_.wvu.PrintArea" localSheetId="2" hidden="1">'SI-5'!$A$1:$J$39</definedName>
    <definedName name="Z_8AE384D2_954E_4FC4_9E7B_72B2DA3D2D3A_.wvu.PrintArea" localSheetId="5" hidden="1">'SCF-8-9'!$A$1:$F$96</definedName>
    <definedName name="Z_8AE384D2_954E_4FC4_9E7B_72B2DA3D2D3A_.wvu.Rows" localSheetId="1" hidden="1">'SI-4'!#REF!</definedName>
    <definedName name="Z_8AE384D2_954E_4FC4_9E7B_72B2DA3D2D3A_.wvu.Rows" localSheetId="2" hidden="1">'SI-5'!#REF!</definedName>
    <definedName name="Z_DFBF4CAE_57D7_4172_8C3A_8E3DF4930C4B_.wvu.PrintArea" localSheetId="5" hidden="1">'SCF-8-9'!$A$1:$F$96</definedName>
    <definedName name="Z_DFBF4CAE_57D7_4172_8C3A_8E3DF4930C4B_.wvu.Rows" localSheetId="1" hidden="1">'SI-4'!#REF!</definedName>
    <definedName name="Z_DFBF4CAE_57D7_4172_8C3A_8E3DF4930C4B_.wvu.Rows" localSheetId="2" hidden="1">'SI-5'!#REF!</definedName>
    <definedName name="Z_E1DB4DD3_3D3D_4C8E_ADFF_122E3B5E40F3_.wvu.PrintArea" localSheetId="5" hidden="1">'SCF-8-9'!$A$1:$F$96</definedName>
    <definedName name="Z_E1DB4DD3_3D3D_4C8E_ADFF_122E3B5E40F3_.wvu.PrintArea" localSheetId="1" hidden="1">'SI-4'!$A$1:$J$39</definedName>
    <definedName name="Z_E1DB4DD3_3D3D_4C8E_ADFF_122E3B5E40F3_.wvu.PrintArea" localSheetId="2" hidden="1">'SI-5'!$A$1:$J$39</definedName>
    <definedName name="Z_E1DB4DD3_3D3D_4C8E_ADFF_122E3B5E40F3_.wvu.Rows" localSheetId="1" hidden="1">'SI-4'!#REF!</definedName>
    <definedName name="Z_E1DB4DD3_3D3D_4C8E_ADFF_122E3B5E40F3_.wvu.Rows" localSheetId="2" hidden="1">'SI-5'!#REF!</definedName>
  </definedNames>
  <calcPr calcId="145621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7" i="12" l="1"/>
  <c r="J44" i="9"/>
  <c r="H44" i="9"/>
  <c r="D44" i="9"/>
  <c r="J39" i="9"/>
  <c r="H39" i="9"/>
  <c r="F39" i="9"/>
  <c r="D39" i="9"/>
  <c r="B69" i="4" l="1"/>
  <c r="F69" i="4"/>
  <c r="H69" i="4"/>
  <c r="D69" i="4"/>
  <c r="Y24" i="11" l="1"/>
  <c r="AA24" i="11" s="1"/>
  <c r="AE24" i="11" s="1"/>
  <c r="S41" i="11"/>
  <c r="O40" i="11"/>
  <c r="AC36" i="11"/>
  <c r="Y28" i="11"/>
  <c r="Y29" i="11" s="1"/>
  <c r="AC16" i="11"/>
  <c r="AC17" i="11" s="1"/>
  <c r="D29" i="11"/>
  <c r="F29" i="11"/>
  <c r="H29" i="11"/>
  <c r="J29" i="11"/>
  <c r="M29" i="11"/>
  <c r="O29" i="11"/>
  <c r="Q29" i="11"/>
  <c r="S29" i="11"/>
  <c r="U29" i="11"/>
  <c r="W29" i="11"/>
  <c r="AC29" i="11"/>
  <c r="AA28" i="11" l="1"/>
  <c r="AE28" i="11" s="1"/>
  <c r="AE29" i="11" s="1"/>
  <c r="AA29" i="11" l="1"/>
  <c r="AE13" i="11"/>
  <c r="D58" i="12"/>
  <c r="B80" i="4" l="1"/>
  <c r="H14" i="4" l="1"/>
  <c r="F14" i="4"/>
  <c r="B14" i="4"/>
  <c r="D14" i="4"/>
  <c r="F13" i="4"/>
  <c r="B13" i="4"/>
  <c r="H13" i="4"/>
  <c r="D13" i="4"/>
  <c r="J18" i="5"/>
  <c r="J31" i="13" l="1"/>
  <c r="J33" i="13" s="1"/>
  <c r="H31" i="13"/>
  <c r="H33" i="13" s="1"/>
  <c r="F31" i="13"/>
  <c r="F33" i="13" s="1"/>
  <c r="D31" i="13"/>
  <c r="D33" i="13" s="1"/>
  <c r="J19" i="13"/>
  <c r="H19" i="13"/>
  <c r="F19" i="13"/>
  <c r="D19" i="13"/>
  <c r="J13" i="13"/>
  <c r="H13" i="13"/>
  <c r="F13" i="13"/>
  <c r="D13" i="13"/>
  <c r="J21" i="13" l="1"/>
  <c r="J24" i="13" s="1"/>
  <c r="J26" i="13" s="1"/>
  <c r="H11" i="4" s="1"/>
  <c r="F21" i="13"/>
  <c r="F24" i="13" s="1"/>
  <c r="F26" i="13" s="1"/>
  <c r="D11" i="4" s="1"/>
  <c r="D21" i="13"/>
  <c r="D24" i="13" s="1"/>
  <c r="D26" i="13" s="1"/>
  <c r="B11" i="4" s="1"/>
  <c r="H21" i="13"/>
  <c r="H24" i="13" s="1"/>
  <c r="H26" i="13" s="1"/>
  <c r="H15" i="5" l="1"/>
  <c r="L15" i="5" s="1"/>
  <c r="J37" i="13"/>
  <c r="J39" i="13" s="1"/>
  <c r="J34" i="13"/>
  <c r="J42" i="13" s="1"/>
  <c r="J44" i="13" s="1"/>
  <c r="F37" i="13"/>
  <c r="F47" i="13" s="1"/>
  <c r="F34" i="13"/>
  <c r="F42" i="13" s="1"/>
  <c r="F44" i="13" s="1"/>
  <c r="D37" i="13"/>
  <c r="O36" i="11" s="1"/>
  <c r="D34" i="13"/>
  <c r="H37" i="13"/>
  <c r="H47" i="13" s="1"/>
  <c r="F11" i="4"/>
  <c r="H34" i="13"/>
  <c r="H42" i="13" s="1"/>
  <c r="H44" i="13" s="1"/>
  <c r="H25" i="5" s="1"/>
  <c r="J47" i="13"/>
  <c r="D47" i="13"/>
  <c r="D39" i="13" l="1"/>
  <c r="F39" i="13"/>
  <c r="H39" i="13"/>
  <c r="H18" i="11"/>
  <c r="F18" i="11"/>
  <c r="H21" i="11"/>
  <c r="F21" i="11"/>
  <c r="Y41" i="11" l="1"/>
  <c r="AA41" i="11" s="1"/>
  <c r="AE41" i="11" s="1"/>
  <c r="Y40" i="11"/>
  <c r="AA40" i="11" s="1"/>
  <c r="AE40" i="11" s="1"/>
  <c r="Y37" i="11"/>
  <c r="AA37" i="11" s="1"/>
  <c r="Y36" i="11"/>
  <c r="AA36" i="11" s="1"/>
  <c r="J38" i="11"/>
  <c r="J42" i="11" s="1"/>
  <c r="D81" i="12" s="1"/>
  <c r="H38" i="11"/>
  <c r="F38" i="11"/>
  <c r="D38" i="11"/>
  <c r="W33" i="11"/>
  <c r="U33" i="11"/>
  <c r="S33" i="11"/>
  <c r="Q33" i="11"/>
  <c r="O33" i="11"/>
  <c r="M33" i="11"/>
  <c r="J33" i="11"/>
  <c r="H33" i="11"/>
  <c r="H42" i="11" s="1"/>
  <c r="D79" i="12" s="1"/>
  <c r="F33" i="11"/>
  <c r="D33" i="11"/>
  <c r="Y32" i="11"/>
  <c r="AA32" i="11" s="1"/>
  <c r="AC32" i="11" s="1"/>
  <c r="AC33" i="11" s="1"/>
  <c r="F42" i="11" l="1"/>
  <c r="D78" i="12" s="1"/>
  <c r="Y33" i="11"/>
  <c r="AA33" i="11"/>
  <c r="AE37" i="11"/>
  <c r="AE32" i="11"/>
  <c r="AE33" i="11" s="1"/>
  <c r="J17" i="11" l="1"/>
  <c r="J18" i="11" s="1"/>
  <c r="J21" i="11" s="1"/>
  <c r="J20" i="11"/>
  <c r="L18" i="5" l="1"/>
  <c r="L22" i="5"/>
  <c r="J26" i="5"/>
  <c r="H28" i="5"/>
  <c r="L28" i="5" s="1"/>
  <c r="Y16" i="11" l="1"/>
  <c r="J16" i="5"/>
  <c r="J19" i="5" s="1"/>
  <c r="F16" i="5"/>
  <c r="F19" i="5" s="1"/>
  <c r="D16" i="5"/>
  <c r="D19" i="5" s="1"/>
  <c r="B16" i="5"/>
  <c r="B19" i="5" s="1"/>
  <c r="AA16" i="11" l="1"/>
  <c r="AE16" i="11" s="1"/>
  <c r="F86" i="4"/>
  <c r="B86" i="4"/>
  <c r="F88" i="12" l="1"/>
  <c r="J33" i="12"/>
  <c r="J88" i="12" l="1"/>
  <c r="J90" i="12" s="1"/>
  <c r="J66" i="12"/>
  <c r="J58" i="12"/>
  <c r="F90" i="12"/>
  <c r="F66" i="12"/>
  <c r="F58" i="12"/>
  <c r="J17" i="12"/>
  <c r="F33" i="12"/>
  <c r="F17" i="12"/>
  <c r="H66" i="12"/>
  <c r="D66" i="12"/>
  <c r="H58" i="12"/>
  <c r="A39" i="12"/>
  <c r="H33" i="12"/>
  <c r="D33" i="12"/>
  <c r="H17" i="12"/>
  <c r="D17" i="12"/>
  <c r="H68" i="12" l="1"/>
  <c r="J35" i="12"/>
  <c r="F35" i="12"/>
  <c r="J68" i="12"/>
  <c r="J92" i="12" s="1"/>
  <c r="F68" i="12"/>
  <c r="F92" i="12" s="1"/>
  <c r="D68" i="12"/>
  <c r="H35" i="12"/>
  <c r="D35" i="12"/>
  <c r="H80" i="4" l="1"/>
  <c r="D80" i="4"/>
  <c r="J29" i="5"/>
  <c r="H86" i="12" s="1"/>
  <c r="F26" i="5"/>
  <c r="F29" i="5" s="1"/>
  <c r="D26" i="5"/>
  <c r="B26" i="5"/>
  <c r="B29" i="5" s="1"/>
  <c r="J31" i="9"/>
  <c r="J33" i="9" s="1"/>
  <c r="J19" i="9"/>
  <c r="J13" i="9"/>
  <c r="F31" i="9"/>
  <c r="F33" i="9" s="1"/>
  <c r="F19" i="9"/>
  <c r="F13" i="9"/>
  <c r="F21" i="9" s="1"/>
  <c r="F24" i="9" s="1"/>
  <c r="F26" i="9" s="1"/>
  <c r="J21" i="9" l="1"/>
  <c r="J24" i="9" s="1"/>
  <c r="J26" i="9" s="1"/>
  <c r="D31" i="4"/>
  <c r="D42" i="4" s="1"/>
  <c r="D45" i="4" s="1"/>
  <c r="L16" i="5"/>
  <c r="L19" i="5" s="1"/>
  <c r="H16" i="5"/>
  <c r="H19" i="5" s="1"/>
  <c r="D29" i="5"/>
  <c r="F37" i="9"/>
  <c r="F34" i="9"/>
  <c r="F42" i="9" s="1"/>
  <c r="F44" i="9" s="1"/>
  <c r="J34" i="9" l="1"/>
  <c r="J42" i="9" s="1"/>
  <c r="J37" i="9"/>
  <c r="H31" i="4"/>
  <c r="H42" i="4" s="1"/>
  <c r="D82" i="4"/>
  <c r="D85" i="4" s="1"/>
  <c r="D87" i="4" s="1"/>
  <c r="F47" i="9"/>
  <c r="J47" i="9" l="1"/>
  <c r="H45" i="4"/>
  <c r="H82" i="4" s="1"/>
  <c r="H85" i="4" s="1"/>
  <c r="H87" i="4" s="1"/>
  <c r="H31" i="9"/>
  <c r="H33" i="9" s="1"/>
  <c r="D31" i="9"/>
  <c r="D33" i="9" s="1"/>
  <c r="H19" i="9"/>
  <c r="D19" i="9"/>
  <c r="AC38" i="11" l="1"/>
  <c r="AC42" i="11" s="1"/>
  <c r="U38" i="11"/>
  <c r="U42" i="11" s="1"/>
  <c r="M38" i="11"/>
  <c r="M42" i="11" s="1"/>
  <c r="D84" i="12" s="1"/>
  <c r="W38" i="11"/>
  <c r="W42" i="11" s="1"/>
  <c r="Q38" i="11"/>
  <c r="Q42" i="11" s="1"/>
  <c r="D89" i="12" l="1"/>
  <c r="D43" i="13"/>
  <c r="D42" i="11"/>
  <c r="S38" i="11"/>
  <c r="S42" i="11" s="1"/>
  <c r="D42" i="13" l="1"/>
  <c r="D44" i="13" s="1"/>
  <c r="Y38" i="11"/>
  <c r="Y42" i="11" s="1"/>
  <c r="D86" i="12" s="1"/>
  <c r="D20" i="11" l="1"/>
  <c r="M20" i="11"/>
  <c r="Q20" i="11"/>
  <c r="U20" i="11"/>
  <c r="W20" i="11"/>
  <c r="AC20" i="11"/>
  <c r="D17" i="11"/>
  <c r="M17" i="11"/>
  <c r="S17" i="11"/>
  <c r="U17" i="11"/>
  <c r="Y17" i="11" l="1"/>
  <c r="AA17" i="11" s="1"/>
  <c r="S20" i="11" l="1"/>
  <c r="Y20" i="11" l="1"/>
  <c r="AA20" i="11" s="1"/>
  <c r="AE20" i="11" s="1"/>
  <c r="U18" i="11"/>
  <c r="U21" i="11" s="1"/>
  <c r="S18" i="11"/>
  <c r="S21" i="11" s="1"/>
  <c r="Q18" i="11"/>
  <c r="Q21" i="11" s="1"/>
  <c r="O18" i="11"/>
  <c r="O21" i="11" s="1"/>
  <c r="M18" i="11"/>
  <c r="M21" i="11" s="1"/>
  <c r="D18" i="11"/>
  <c r="D21" i="11" s="1"/>
  <c r="W18" i="11"/>
  <c r="W21" i="11" s="1"/>
  <c r="AC18" i="11"/>
  <c r="AC21" i="11" s="1"/>
  <c r="AE17" i="11" l="1"/>
  <c r="AE18" i="11" s="1"/>
  <c r="AE21" i="11" s="1"/>
  <c r="Y18" i="11"/>
  <c r="Y21" i="11" s="1"/>
  <c r="AA18" i="11"/>
  <c r="AA21" i="11" s="1"/>
  <c r="F80" i="4"/>
  <c r="H13" i="9"/>
  <c r="H21" i="9" s="1"/>
  <c r="H24" i="9" s="1"/>
  <c r="H26" i="9" s="1"/>
  <c r="D13" i="9"/>
  <c r="H37" i="9" l="1"/>
  <c r="F31" i="4"/>
  <c r="D21" i="9"/>
  <c r="D24" i="9" s="1"/>
  <c r="D26" i="9" s="1"/>
  <c r="B31" i="4" s="1"/>
  <c r="H34" i="9"/>
  <c r="H42" i="9" s="1"/>
  <c r="D37" i="9" l="1"/>
  <c r="AE36" i="11" s="1"/>
  <c r="D34" i="9"/>
  <c r="D42" i="9" s="1"/>
  <c r="B42" i="4"/>
  <c r="F42" i="4"/>
  <c r="B45" i="4" l="1"/>
  <c r="B82" i="4" s="1"/>
  <c r="F45" i="4"/>
  <c r="L25" i="5"/>
  <c r="L26" i="5" s="1"/>
  <c r="L29" i="5" s="1"/>
  <c r="H26" i="5"/>
  <c r="H29" i="5" s="1"/>
  <c r="H85" i="12" s="1"/>
  <c r="H88" i="12" s="1"/>
  <c r="H90" i="12" s="1"/>
  <c r="H92" i="12" s="1"/>
  <c r="H47" i="9"/>
  <c r="F82" i="4" l="1"/>
  <c r="F85" i="4" s="1"/>
  <c r="F87" i="4" s="1"/>
  <c r="B85" i="4"/>
  <c r="B87" i="4" s="1"/>
  <c r="O38" i="11"/>
  <c r="O42" i="11" s="1"/>
  <c r="D85" i="12" s="1"/>
  <c r="D88" i="12" s="1"/>
  <c r="D90" i="12" s="1"/>
  <c r="D92" i="12" s="1"/>
  <c r="D47" i="9"/>
  <c r="AE38" i="11" l="1"/>
  <c r="AE42" i="11" s="1"/>
  <c r="AA38" i="11"/>
  <c r="AA42" i="11" s="1"/>
</calcChain>
</file>

<file path=xl/sharedStrings.xml><?xml version="1.0" encoding="utf-8"?>
<sst xmlns="http://schemas.openxmlformats.org/spreadsheetml/2006/main" count="419" uniqueCount="261">
  <si>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</si>
  <si>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</si>
  <si>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</si>
  <si>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</si>
  <si>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</si>
  <si>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</si>
  <si>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</si>
  <si>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</si>
  <si>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</si>
  <si>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</si>
  <si>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</si>
  <si>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</si>
  <si>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</si>
  <si>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</si>
  <si>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</si>
  <si>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</si>
  <si>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</si>
  <si>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</si>
  <si>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</si>
  <si>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</si>
  <si>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</si>
  <si>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</si>
  <si>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</si>
  <si>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</si>
  <si>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</si>
  <si>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</si>
  <si>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</si>
  <si>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</si>
  <si>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</si>
  <si>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</si>
  <si>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</si>
  <si>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</si>
  <si>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</si>
  <si>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</si>
  <si>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</si>
  <si>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</si>
  <si>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</si>
  <si>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</si>
  <si>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</si>
  <si>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</si>
  <si>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</si>
  <si>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</si>
  <si>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</si>
  <si>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</si>
  <si>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</si>
  <si>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</si>
  <si>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</si>
  <si>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</si>
  <si>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</si>
  <si>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</si>
  <si>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</si>
  <si>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</si>
  <si>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</si>
  <si>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</si>
  <si>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</si>
  <si>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</si>
  <si>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</si>
  <si>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</si>
  <si>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</si>
  <si>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</si>
  <si>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</si>
  <si>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</si>
  <si>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</si>
  <si>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</si>
  <si>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</si>
  <si>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</si>
  <si>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</si>
  <si>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</si>
  <si>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</si>
  <si>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</si>
  <si>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</si>
  <si>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</si>
  <si>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</si>
  <si>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</si>
  <si>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</si>
  <si>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</si>
  <si>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</si>
  <si>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</si>
  <si>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</si>
  <si>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</si>
  <si>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</si>
  <si>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</si>
  <si>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</si>
  <si>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</si>
  <si>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</si>
  <si>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</si>
  <si>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</si>
  <si>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</si>
  <si>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</si>
  <si>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of associates</t>
  </si>
  <si>
    <t>Statement of cash flows (Unaudited)</t>
  </si>
  <si>
    <t>Net increase (decrease) in cash and cash equivalents</t>
  </si>
  <si>
    <t>Tax expense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</si>
  <si>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</si>
  <si>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</si>
  <si>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</si>
  <si>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</si>
  <si>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</si>
  <si>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</si>
  <si>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</si>
  <si>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</si>
  <si>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</si>
  <si>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 xml:space="preserve">Bank overdrafts and short-term borrowings </t>
  </si>
  <si>
    <t>Short-term borrowings from related parties</t>
  </si>
  <si>
    <t xml:space="preserve">  Share premium on ordinary shares</t>
  </si>
  <si>
    <t>Revenues</t>
  </si>
  <si>
    <t>Revenues from sales of goods and rendering of services</t>
  </si>
  <si>
    <t>Total revenues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</si>
  <si>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</si>
  <si>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</si>
  <si>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</si>
  <si>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</si>
  <si>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</si>
  <si>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</si>
  <si>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</si>
  <si>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</si>
  <si>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</si>
  <si>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Restricted deposit at financial institution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</si>
  <si>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</si>
  <si>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</si>
  <si>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</si>
  <si>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</si>
  <si>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</si>
  <si>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</si>
  <si>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Acquisition of intangible assets</t>
  </si>
  <si>
    <t>Exchange differences on translating foreign operations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</si>
  <si>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</si>
  <si>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</si>
  <si>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</si>
  <si>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</si>
  <si>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</si>
  <si>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>paid-up</t>
  </si>
  <si>
    <t>income (expense)</t>
  </si>
  <si>
    <t>Total comprehensive income (expense) for the period</t>
  </si>
  <si>
    <t>Loss on written-off of property, plant and equipment</t>
  </si>
  <si>
    <t>Cash and cash equivalents as at 1 January</t>
  </si>
  <si>
    <t>Increase in restriced deposit at financial institution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</si>
  <si>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</si>
  <si>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</si>
  <si>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</si>
  <si>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</si>
  <si>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Balance as at 1 January 2020</t>
  </si>
  <si>
    <t>2020</t>
  </si>
  <si>
    <t>Thai Rubber Latex Group Public Company Limited and its Subsidiaries</t>
  </si>
  <si>
    <t>Trade and other current receivables</t>
  </si>
  <si>
    <t>Current portion of lease liabilities</t>
  </si>
  <si>
    <t>Long-term borrowings</t>
  </si>
  <si>
    <t xml:space="preserve">   net of tax</t>
  </si>
  <si>
    <t xml:space="preserve">Share of loss of associates </t>
  </si>
  <si>
    <t>Gain (loss)</t>
  </si>
  <si>
    <t>on</t>
  </si>
  <si>
    <t>revaluation</t>
  </si>
  <si>
    <t>of assets</t>
  </si>
  <si>
    <t>Exchange</t>
  </si>
  <si>
    <t>differences</t>
  </si>
  <si>
    <t>on translating</t>
  </si>
  <si>
    <t>financial</t>
  </si>
  <si>
    <t>statements</t>
  </si>
  <si>
    <t>on revaluation</t>
  </si>
  <si>
    <t>Amortisation of land possesory rights</t>
  </si>
  <si>
    <t>Costs of sales of goods and rendering of services</t>
  </si>
  <si>
    <t>Comprehensive income (expense) for the period</t>
  </si>
  <si>
    <t xml:space="preserve">    Other comprehensive income (expense)</t>
  </si>
  <si>
    <t>Trade and other current payables</t>
  </si>
  <si>
    <t>Employee benefits paid</t>
  </si>
  <si>
    <t>Repayment of short-term borrowings from related party</t>
  </si>
  <si>
    <t>Supplemental disclosures of cash flow information</t>
  </si>
  <si>
    <t>Non-cash transactions</t>
  </si>
  <si>
    <t xml:space="preserve">   Right-of-use assets under financial lease</t>
  </si>
  <si>
    <t xml:space="preserve">   Capitalised borrowing costs</t>
  </si>
  <si>
    <t>Total items that will be reclassified subsequently to profit or loss</t>
  </si>
  <si>
    <t xml:space="preserve">Thai Rubber Latex Group Public Company Limited and its Subsidiaries </t>
  </si>
  <si>
    <t>Non-current investments in financial assets</t>
  </si>
  <si>
    <t>Intangible assets other than goodwill</t>
  </si>
  <si>
    <t xml:space="preserve">  (681,479,688 ordinary shares, par value at Baht</t>
  </si>
  <si>
    <t xml:space="preserve">   1.00 per share)</t>
  </si>
  <si>
    <t xml:space="preserve">   (681,479,688 ordinary shares, par value at Baht</t>
  </si>
  <si>
    <t>Advance received from share subscription</t>
  </si>
  <si>
    <t xml:space="preserve">Surplus on share-based payment </t>
  </si>
  <si>
    <t>Share premium</t>
  </si>
  <si>
    <t>Retained earnings (deficit)</t>
  </si>
  <si>
    <t xml:space="preserve">  Unappropriated (deficit)</t>
  </si>
  <si>
    <t xml:space="preserve">Equity attributable to owners </t>
  </si>
  <si>
    <t xml:space="preserve">  of the parent</t>
  </si>
  <si>
    <t>2021</t>
  </si>
  <si>
    <t>Balance as at 1 January 2021</t>
  </si>
  <si>
    <t>Lease liabilities</t>
  </si>
  <si>
    <t>Advance</t>
  </si>
  <si>
    <t xml:space="preserve"> received </t>
  </si>
  <si>
    <t>from share</t>
  </si>
  <si>
    <t xml:space="preserve"> subscription</t>
  </si>
  <si>
    <t xml:space="preserve">Surplus </t>
  </si>
  <si>
    <t xml:space="preserve">on </t>
  </si>
  <si>
    <t xml:space="preserve">share-based </t>
  </si>
  <si>
    <t xml:space="preserve">payment </t>
  </si>
  <si>
    <t xml:space="preserve">  Changes in ownership interests in subsidiaries</t>
  </si>
  <si>
    <t xml:space="preserve">  Total changes in ownership interests in subsidiaries</t>
  </si>
  <si>
    <t xml:space="preserve">    Disposals of non-controlling interests without a change in control</t>
  </si>
  <si>
    <t xml:space="preserve">    Profit for the period</t>
  </si>
  <si>
    <t>Transfer to legal reserve</t>
  </si>
  <si>
    <t>Payment of lease liabilities</t>
  </si>
  <si>
    <t>Net cash used in financing activities</t>
  </si>
  <si>
    <t>Adjustments to reconcile profit to cash receipts (payments)</t>
  </si>
  <si>
    <t>Reversal of loss on inventories devaluation</t>
  </si>
  <si>
    <t>Unrealised loss (gain) on exchange</t>
  </si>
  <si>
    <t>Decrease in bank overdrafts and short-term borrowings</t>
  </si>
  <si>
    <t>Total comprehensive income for the period</t>
  </si>
  <si>
    <t>Comprehensive income for the period</t>
  </si>
  <si>
    <t>(Unaudited)</t>
  </si>
  <si>
    <t>Acquisition of subsidiary</t>
  </si>
  <si>
    <t>Impairment loss recognised in profit or loss, net</t>
  </si>
  <si>
    <t>Short-term loans to related party</t>
  </si>
  <si>
    <t>30 June</t>
  </si>
  <si>
    <t xml:space="preserve">Six-month period ended </t>
  </si>
  <si>
    <t>Profit (loss) from operating activities</t>
  </si>
  <si>
    <t>Profit (loss) before income tax expense</t>
  </si>
  <si>
    <t>Profit (loss) for the period</t>
  </si>
  <si>
    <t>Other comprehensive income (expense) for the period,</t>
  </si>
  <si>
    <t xml:space="preserve">Total comprehensive income (expense) for the period </t>
  </si>
  <si>
    <t>Profit (loss) attributable to:</t>
  </si>
  <si>
    <t xml:space="preserve">   Owners of the parent</t>
  </si>
  <si>
    <t>Total comprehensive income (expense) attributable to:</t>
  </si>
  <si>
    <t>Six-month period ended 30 June 2021</t>
  </si>
  <si>
    <t>Six-month period ended 30 June 2020</t>
  </si>
  <si>
    <t>Balance as at 30 June 2020</t>
  </si>
  <si>
    <t>Balance as at 30 June 2021</t>
  </si>
  <si>
    <t>Loss on written-off rubber plantation development cost</t>
  </si>
  <si>
    <t>Loss on written-off right-of-use assets</t>
  </si>
  <si>
    <t>Proceeds from repayment of short-term loans to related party</t>
  </si>
  <si>
    <t xml:space="preserve">   Fixed asset payables</t>
  </si>
  <si>
    <t xml:space="preserve">   Issuance of promissory note from a subsidiary to parent company </t>
  </si>
  <si>
    <t xml:space="preserve">      as a settlement of account receivables from the subsidiary</t>
  </si>
  <si>
    <t>Current income tax payable</t>
  </si>
  <si>
    <t>5, 6</t>
  </si>
  <si>
    <r>
      <rPr>
        <b/>
        <sz val="14"/>
        <rFont val="Times New Roman"/>
        <family val="1"/>
      </rPr>
      <t xml:space="preserve">Basic earnings (loss) per share </t>
    </r>
    <r>
      <rPr>
        <b/>
        <i/>
        <sz val="14"/>
        <rFont val="Times New Roman"/>
        <family val="1"/>
      </rPr>
      <t>(Baht)</t>
    </r>
  </si>
  <si>
    <t>Basic earnings (loss) per share</t>
  </si>
  <si>
    <t>Other current financial liabilities</t>
  </si>
  <si>
    <t>Other current financial assets</t>
  </si>
  <si>
    <t>3, 9</t>
  </si>
  <si>
    <t>Transactions with owners, recorded directly in equity</t>
  </si>
  <si>
    <t xml:space="preserve"> Total distributions to owners</t>
  </si>
  <si>
    <t xml:space="preserve">  Distributions to owners</t>
  </si>
  <si>
    <t xml:space="preserve">    Profit (loss) for the period</t>
  </si>
  <si>
    <t>Other non-current liabilities</t>
  </si>
  <si>
    <t>Taxes received</t>
  </si>
  <si>
    <t>Dividends received</t>
  </si>
  <si>
    <t>Dividends income</t>
  </si>
  <si>
    <t>Expense income</t>
  </si>
  <si>
    <r>
      <t xml:space="preserve">Basic earnings per share </t>
    </r>
    <r>
      <rPr>
        <b/>
        <i/>
        <sz val="14"/>
        <rFont val="Times New Roman"/>
        <family val="1"/>
      </rPr>
      <t>(Baht)</t>
    </r>
  </si>
  <si>
    <t>Basic earnings per share</t>
  </si>
  <si>
    <t xml:space="preserve">    Dividends paid in subsidiary</t>
  </si>
  <si>
    <t>Proceeds from sale of investment in subsidiary</t>
  </si>
  <si>
    <t>Cash and cash equivalents as at 30 June</t>
  </si>
  <si>
    <t>Proceeds from sale of investment properties</t>
  </si>
  <si>
    <t>Bad and doubtful debts expenses (reversal)</t>
  </si>
  <si>
    <t>Net cash from (used in) investing activities</t>
  </si>
  <si>
    <t>Advance for machinery purchase</t>
  </si>
  <si>
    <t>Dividends paid to non-controlling interests</t>
  </si>
  <si>
    <t>Acquisition of advance for machinery purchase</t>
  </si>
  <si>
    <t>Gain on disposal of property, plant and equipment</t>
  </si>
  <si>
    <t>Gain on disposal of investment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</si>
</sst>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</numFmts>
  <fonts count="20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</cellStyleXfs>
  <cellXfs count="344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6" fillId="0" borderId="0" xfId="0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0" fontId="0" fillId="0" borderId="0" xfId="0" applyFont="1" applyFill="1" applyAlignment="1"/>
    <xf numFmtId="164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164" fontId="5" fillId="0" borderId="2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6" fontId="6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7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7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64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6" fontId="6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3" fontId="6" fillId="0" borderId="0" xfId="0" applyNumberFormat="1" applyFont="1" applyFill="1" applyBorder="1" applyAlignment="1"/>
    <xf numFmtId="165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8" fontId="13" fillId="0" borderId="0" xfId="0" applyNumberFormat="1" applyFont="1" applyFill="1" applyAlignment="1">
      <alignment vertical="center"/>
    </xf>
    <xf numFmtId="168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0" xfId="5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64" fontId="13" fillId="0" borderId="0" xfId="5" applyNumberFormat="1" applyFont="1" applyFill="1" applyAlignment="1">
      <alignment horizontal="center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6" fontId="18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165" fontId="0" fillId="0" borderId="0" xfId="1" applyFont="1" applyFill="1"/>
    <xf numFmtId="164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15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7" fontId="6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167" fontId="6" fillId="0" borderId="5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164" fontId="15" fillId="0" borderId="5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1" applyNumberFormat="1" applyFont="1" applyFill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5" xfId="1" quotePrefix="1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0" fillId="0" borderId="0" xfId="0"/>
    <xf numFmtId="166" fontId="5" fillId="0" borderId="0" xfId="0" applyNumberFormat="1" applyFont="1" applyFill="1" applyAlignment="1">
      <alignment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164" fontId="0" fillId="0" borderId="0" xfId="1" applyNumberFormat="1" applyFont="1" applyFill="1" applyAlignment="1"/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horizontal="center" vertical="center"/>
    </xf>
    <xf numFmtId="164" fontId="13" fillId="0" borderId="0" xfId="1" applyNumberFormat="1" applyFont="1" applyFill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/>
    <xf numFmtId="0" fontId="8" fillId="0" borderId="0" xfId="0" applyFont="1" applyAlignment="1">
      <alignment horizontal="center"/>
    </xf>
    <xf numFmtId="164" fontId="4" fillId="0" borderId="3" xfId="36" applyNumberFormat="1" applyFont="1" applyFill="1" applyBorder="1" applyAlignment="1" applyProtection="1">
      <alignment horizontal="right"/>
      <protection locked="0"/>
    </xf>
    <xf numFmtId="164" fontId="4" fillId="0" borderId="0" xfId="36" applyNumberFormat="1" applyFont="1" applyFill="1" applyAlignment="1" applyProtection="1">
      <alignment horizontal="right"/>
      <protection locked="0"/>
    </xf>
    <xf numFmtId="164" fontId="4" fillId="0" borderId="0" xfId="36" applyNumberFormat="1" applyFont="1" applyFill="1" applyAlignment="1" applyProtection="1">
      <protection locked="0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left"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6" fontId="15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left" vertical="center"/>
    </xf>
    <xf numFmtId="166" fontId="10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166" fontId="0" fillId="0" borderId="0" xfId="0" applyNumberForma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5" fillId="0" borderId="0" xfId="0" applyNumberFormat="1" applyFont="1" applyAlignment="1">
      <alignment horizontal="left" vertical="center"/>
    </xf>
    <xf numFmtId="164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0" fontId="9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 applyFill="1" applyAlignment="1"/>
    <xf numFmtId="0" fontId="5" fillId="0" borderId="0" xfId="0" applyFont="1" applyAlignment="1">
      <alignment wrapText="1"/>
    </xf>
    <xf numFmtId="164" fontId="5" fillId="0" borderId="2" xfId="0" applyNumberFormat="1" applyFont="1" applyBorder="1"/>
    <xf numFmtId="164" fontId="5" fillId="0" borderId="0" xfId="0" applyNumberFormat="1" applyFont="1"/>
    <xf numFmtId="0" fontId="5" fillId="0" borderId="0" xfId="0" applyFont="1"/>
    <xf numFmtId="164" fontId="5" fillId="0" borderId="3" xfId="0" applyNumberFormat="1" applyFont="1" applyBorder="1"/>
    <xf numFmtId="166" fontId="15" fillId="0" borderId="0" xfId="1" applyNumberFormat="1" applyFont="1" applyFill="1" applyBorder="1" applyAlignment="1">
      <alignment horizontal="left" vertical="center"/>
    </xf>
    <xf numFmtId="166" fontId="13" fillId="0" borderId="0" xfId="1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4" fillId="0" borderId="0" xfId="2" applyFont="1" applyFill="1" applyAlignment="1"/>
    <xf numFmtId="164" fontId="5" fillId="0" borderId="4" xfId="0" applyNumberFormat="1" applyFont="1" applyBorder="1"/>
    <xf numFmtId="164" fontId="5" fillId="0" borderId="5" xfId="0" applyNumberFormat="1" applyFont="1" applyBorder="1"/>
    <xf numFmtId="166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wrapText="1"/>
    </xf>
    <xf numFmtId="0" fontId="0" fillId="0" borderId="0" xfId="0" applyAlignment="1">
      <alignment horizontal="left" wrapText="1"/>
    </xf>
    <xf numFmtId="164" fontId="0" fillId="0" borderId="0" xfId="2" applyFont="1" applyFill="1" applyBorder="1" applyAlignmen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13" fillId="0" borderId="5" xfId="1" quotePrefix="1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/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7" fontId="15" fillId="0" borderId="5" xfId="1" applyNumberFormat="1" applyFont="1" applyFill="1" applyBorder="1" applyAlignment="1"/>
    <xf numFmtId="164" fontId="15" fillId="0" borderId="5" xfId="1" applyNumberFormat="1" applyFont="1" applyFill="1" applyBorder="1" applyAlignment="1">
      <alignment vertical="center"/>
    </xf>
    <xf numFmtId="167" fontId="6" fillId="0" borderId="5" xfId="1" applyNumberFormat="1" applyFont="1" applyFill="1" applyBorder="1" applyAlignment="1"/>
    <xf numFmtId="0" fontId="16" fillId="0" borderId="0" xfId="0" applyFont="1" applyFill="1" applyAlignment="1">
      <alignment wrapText="1"/>
    </xf>
    <xf numFmtId="164" fontId="4" fillId="0" borderId="5" xfId="4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164" fontId="0" fillId="0" borderId="5" xfId="0" applyNumberFormat="1" applyFill="1" applyBorder="1"/>
    <xf numFmtId="164" fontId="10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/>
    </xf>
    <xf numFmtId="49" fontId="15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37" fontId="6" fillId="0" borderId="2" xfId="0" applyNumberFormat="1" applyFont="1" applyBorder="1"/>
    <xf numFmtId="0" fontId="6" fillId="0" borderId="0" xfId="0" applyFont="1"/>
    <xf numFmtId="37" fontId="6" fillId="0" borderId="4" xfId="0" applyNumberFormat="1" applyFont="1" applyBorder="1"/>
    <xf numFmtId="0" fontId="16" fillId="0" borderId="0" xfId="0" applyFont="1" applyAlignment="1">
      <alignment horizontal="left"/>
    </xf>
    <xf numFmtId="0" fontId="15" fillId="0" borderId="0" xfId="0" applyFont="1" applyAlignment="1">
      <alignment wrapText="1"/>
    </xf>
    <xf numFmtId="166" fontId="16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37" fontId="6" fillId="0" borderId="0" xfId="0" applyNumberFormat="1" applyFont="1"/>
    <xf numFmtId="0" fontId="16" fillId="0" borderId="0" xfId="0" applyFont="1"/>
    <xf numFmtId="165" fontId="15" fillId="0" borderId="3" xfId="1" applyFont="1" applyFill="1" applyBorder="1" applyAlignment="1">
      <alignment vertical="center"/>
    </xf>
    <xf numFmtId="165" fontId="15" fillId="0" borderId="0" xfId="1" applyFont="1" applyFill="1" applyAlignment="1">
      <alignment vertical="center"/>
    </xf>
    <xf numFmtId="164" fontId="10" fillId="0" borderId="0" xfId="0" applyNumberFormat="1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right" vertical="center"/>
    </xf>
    <xf numFmtId="0" fontId="5" fillId="0" borderId="0" xfId="0" applyFont="1" applyFill="1"/>
    <xf numFmtId="164" fontId="0" fillId="0" borderId="2" xfId="1" applyNumberFormat="1" applyFont="1" applyFill="1" applyBorder="1" applyAlignment="1">
      <alignment horizontal="right" vertical="center"/>
    </xf>
    <xf numFmtId="164" fontId="5" fillId="0" borderId="4" xfId="1" applyNumberFormat="1" applyFont="1" applyFill="1" applyBorder="1" applyAlignment="1">
      <alignment horizontal="right" vertical="center"/>
    </xf>
    <xf numFmtId="164" fontId="5" fillId="0" borderId="3" xfId="1" applyNumberFormat="1" applyFont="1" applyFill="1" applyBorder="1" applyAlignment="1">
      <alignment horizontal="right" vertical="center"/>
    </xf>
    <xf numFmtId="0" fontId="0" fillId="0" borderId="0" xfId="0" applyFill="1" applyAlignment="1">
      <alignment wrapText="1"/>
    </xf>
    <xf numFmtId="164" fontId="0" fillId="0" borderId="0" xfId="0" quotePrefix="1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49" fontId="0" fillId="0" borderId="0" xfId="0" quotePrefix="1" applyNumberFormat="1" applyFill="1" applyAlignment="1">
      <alignment horizontal="center"/>
    </xf>
    <xf numFmtId="49" fontId="0" fillId="0" borderId="0" xfId="0" quotePrefix="1" applyNumberFormat="1" applyFill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164" fontId="5" fillId="0" borderId="2" xfId="0" applyNumberFormat="1" applyFont="1" applyFill="1" applyBorder="1"/>
    <xf numFmtId="164" fontId="5" fillId="0" borderId="0" xfId="0" applyNumberFormat="1" applyFont="1" applyFill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5" fillId="0" borderId="5" xfId="0" applyNumberFormat="1" applyFont="1" applyFill="1" applyBorder="1"/>
    <xf numFmtId="0" fontId="0" fillId="0" borderId="0" xfId="0" applyFill="1"/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right" vertical="center"/>
    </xf>
    <xf numFmtId="164" fontId="6" fillId="0" borderId="0" xfId="0" applyNumberFormat="1" applyFont="1" applyFill="1" applyAlignment="1">
      <alignment horizontal="center" vertical="center"/>
    </xf>
    <xf numFmtId="49" fontId="15" fillId="0" borderId="0" xfId="0" quotePrefix="1" applyNumberFormat="1" applyFont="1" applyFill="1" applyAlignment="1">
      <alignment horizontal="center" vertical="center"/>
    </xf>
    <xf numFmtId="37" fontId="6" fillId="0" borderId="2" xfId="0" applyNumberFormat="1" applyFont="1" applyFill="1" applyBorder="1"/>
    <xf numFmtId="37" fontId="6" fillId="0" borderId="4" xfId="0" applyNumberFormat="1" applyFont="1" applyFill="1" applyBorder="1"/>
    <xf numFmtId="0" fontId="6" fillId="0" borderId="0" xfId="0" applyFont="1" applyFill="1"/>
    <xf numFmtId="37" fontId="6" fillId="0" borderId="0" xfId="0" applyNumberFormat="1" applyFont="1" applyFill="1"/>
    <xf numFmtId="0" fontId="9" fillId="0" borderId="0" xfId="0" applyFont="1" applyFill="1"/>
    <xf numFmtId="164" fontId="10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166" fontId="0" fillId="0" borderId="0" xfId="0" applyNumberForma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right" vertical="center"/>
    </xf>
  </cellXfs>
  <cellStyles count="44">
    <cellStyle name="Comma" xfId="1" builtinId="3"/>
    <cellStyle name="Comma [0]" xfId="2" builtinId="6"/>
    <cellStyle name="Comma 18" xfId="36"/>
    <cellStyle name="Comma 2" xfId="3"/>
    <cellStyle name="Comma 2 2" xfId="40"/>
    <cellStyle name="Comma 2 2 3" xfId="35"/>
    <cellStyle name="Comma 3" xfId="4"/>
    <cellStyle name="Comma 3 2 3" xfId="33"/>
    <cellStyle name="Comma 3 5" xfId="34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8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41"/>
    <cellStyle name="Normal 29" xfId="42"/>
    <cellStyle name="Normal 3" xfId="25"/>
    <cellStyle name="Normal 30" xfId="43"/>
    <cellStyle name="Normal 4" xfId="26"/>
    <cellStyle name="Normal 41" xfId="37"/>
    <cellStyle name="Normal 5" xfId="27"/>
    <cellStyle name="Normal 6" xfId="28"/>
    <cellStyle name="Normal 7" xfId="29"/>
    <cellStyle name="Normal 8" xfId="30"/>
    <cellStyle name="Normal 9" xfId="31"/>
    <cellStyle name="Percent 2" xfId="32"/>
    <cellStyle name="Percent 3 3" xfId="39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93"/>
  <sheetViews>
    <sheetView tabSelected="1" view="pageBreakPreview" zoomScale="80" zoomScaleNormal="80" zoomScaleSheetLayoutView="80" workbookViewId="0">
      <selection activeCell="J89" sqref="J89"/>
    </sheetView>
  </sheetViews>
  <sheetFormatPr defaultColWidth="9.28515625" defaultRowHeight="18.399999999999999" customHeight="1" x14ac:dyDescent="0.25"/>
  <cols>
    <col min="1" max="1" width="48.5703125" style="215" customWidth="1"/>
    <col min="2" max="2" width="5.7109375" style="216" customWidth="1"/>
    <col min="3" max="3" width="1.28515625" style="215" customWidth="1"/>
    <col min="4" max="4" width="15.7109375" style="245" customWidth="1"/>
    <col min="5" max="5" width="1.28515625" style="244" customWidth="1"/>
    <col min="6" max="6" width="15.7109375" style="304" customWidth="1"/>
    <col min="7" max="7" width="1.28515625" style="304" customWidth="1"/>
    <col min="8" max="8" width="15.7109375" style="305" bestFit="1" customWidth="1"/>
    <col min="9" max="9" width="1.28515625" style="305" customWidth="1"/>
    <col min="10" max="10" width="15.7109375" style="305" bestFit="1" customWidth="1"/>
    <col min="11" max="16384" width="9.28515625" style="217"/>
  </cols>
  <sheetData>
    <row r="1" spans="1:10" s="208" customFormat="1" ht="18.75" customHeight="1" x14ac:dyDescent="0.25">
      <c r="A1" s="155" t="s">
        <v>171</v>
      </c>
      <c r="B1" s="204"/>
      <c r="C1" s="205"/>
      <c r="D1" s="206"/>
      <c r="E1" s="207"/>
      <c r="F1" s="61"/>
      <c r="G1" s="61"/>
      <c r="H1" s="33"/>
      <c r="I1" s="33"/>
      <c r="J1" s="33"/>
    </row>
    <row r="2" spans="1:10" s="214" customFormat="1" ht="18.75" customHeight="1" x14ac:dyDescent="0.25">
      <c r="A2" s="209" t="s">
        <v>49</v>
      </c>
      <c r="B2" s="210"/>
      <c r="C2" s="211"/>
      <c r="D2" s="212"/>
      <c r="E2" s="213"/>
      <c r="F2" s="39"/>
      <c r="G2" s="39"/>
      <c r="H2" s="187"/>
      <c r="I2" s="187"/>
      <c r="J2" s="187"/>
    </row>
    <row r="4" spans="1:10" ht="18.75" customHeight="1" x14ac:dyDescent="0.25">
      <c r="D4" s="322" t="s">
        <v>2</v>
      </c>
      <c r="E4" s="322"/>
      <c r="F4" s="322"/>
      <c r="G4" s="322"/>
      <c r="H4" s="323" t="s">
        <v>15</v>
      </c>
      <c r="I4" s="323"/>
      <c r="J4" s="323"/>
    </row>
    <row r="5" spans="1:10" ht="18.75" customHeight="1" x14ac:dyDescent="0.25">
      <c r="C5" s="218"/>
      <c r="D5" s="322" t="s">
        <v>16</v>
      </c>
      <c r="E5" s="322"/>
      <c r="F5" s="322"/>
      <c r="G5" s="322"/>
      <c r="H5" s="324" t="s">
        <v>16</v>
      </c>
      <c r="I5" s="324"/>
      <c r="J5" s="324"/>
    </row>
    <row r="6" spans="1:10" ht="18.75" customHeight="1" x14ac:dyDescent="0.25">
      <c r="C6" s="218"/>
      <c r="D6" s="219" t="s">
        <v>212</v>
      </c>
      <c r="E6" s="219"/>
      <c r="F6" s="293" t="s">
        <v>1</v>
      </c>
      <c r="G6" s="293"/>
      <c r="H6" s="293" t="s">
        <v>212</v>
      </c>
      <c r="I6" s="293"/>
      <c r="J6" s="293" t="s">
        <v>1</v>
      </c>
    </row>
    <row r="7" spans="1:10" ht="18.75" customHeight="1" x14ac:dyDescent="0.25">
      <c r="A7" s="1" t="s">
        <v>17</v>
      </c>
      <c r="B7" s="15" t="s">
        <v>25</v>
      </c>
      <c r="C7" s="1"/>
      <c r="D7" s="294" t="s">
        <v>184</v>
      </c>
      <c r="E7" s="296"/>
      <c r="F7" s="294" t="s">
        <v>142</v>
      </c>
      <c r="G7" s="295"/>
      <c r="H7" s="294" t="s">
        <v>184</v>
      </c>
      <c r="I7" s="296"/>
      <c r="J7" s="294" t="s">
        <v>142</v>
      </c>
    </row>
    <row r="8" spans="1:10" ht="18.75" customHeight="1" x14ac:dyDescent="0.25">
      <c r="A8" s="1"/>
      <c r="B8" s="15"/>
      <c r="C8" s="1"/>
      <c r="D8" s="294" t="s">
        <v>208</v>
      </c>
      <c r="E8" s="296"/>
      <c r="F8" s="294"/>
      <c r="G8" s="295"/>
      <c r="H8" s="294" t="s">
        <v>208</v>
      </c>
      <c r="I8" s="296"/>
      <c r="J8" s="294"/>
    </row>
    <row r="9" spans="1:10" ht="18.75" customHeight="1" x14ac:dyDescent="0.25">
      <c r="A9" s="1"/>
      <c r="B9" s="15"/>
      <c r="C9" s="1"/>
      <c r="D9" s="321" t="s">
        <v>86</v>
      </c>
      <c r="E9" s="321"/>
      <c r="F9" s="321"/>
      <c r="G9" s="321"/>
      <c r="H9" s="321"/>
      <c r="I9" s="321"/>
      <c r="J9" s="321"/>
    </row>
    <row r="10" spans="1:10" s="170" customFormat="1" ht="18.75" customHeight="1" x14ac:dyDescent="0.25">
      <c r="A10" s="315" t="s">
        <v>18</v>
      </c>
      <c r="B10" s="316"/>
      <c r="C10" s="316"/>
      <c r="D10" s="249"/>
      <c r="E10" s="249"/>
      <c r="F10" s="249"/>
      <c r="G10" s="249"/>
      <c r="H10" s="249"/>
      <c r="I10" s="249"/>
      <c r="J10" s="249"/>
    </row>
    <row r="11" spans="1:10" s="170" customFormat="1" ht="18.75" customHeight="1" x14ac:dyDescent="0.25">
      <c r="A11" s="292" t="s">
        <v>50</v>
      </c>
      <c r="B11" s="316"/>
      <c r="C11" s="316"/>
      <c r="D11" s="249">
        <v>131919</v>
      </c>
      <c r="E11" s="249"/>
      <c r="F11" s="249">
        <v>85549</v>
      </c>
      <c r="G11" s="249"/>
      <c r="H11" s="249">
        <v>10400</v>
      </c>
      <c r="I11" s="249"/>
      <c r="J11" s="249">
        <v>1745</v>
      </c>
    </row>
    <row r="12" spans="1:10" s="170" customFormat="1" ht="18.75" customHeight="1" x14ac:dyDescent="0.25">
      <c r="A12" s="292" t="s">
        <v>144</v>
      </c>
      <c r="B12" s="316" t="s">
        <v>233</v>
      </c>
      <c r="C12" s="316"/>
      <c r="D12" s="249">
        <v>1052641</v>
      </c>
      <c r="E12" s="249"/>
      <c r="F12" s="249">
        <v>1162014</v>
      </c>
      <c r="G12" s="249"/>
      <c r="H12" s="297">
        <v>893235</v>
      </c>
      <c r="I12" s="249"/>
      <c r="J12" s="297">
        <v>1034362</v>
      </c>
    </row>
    <row r="13" spans="1:10" s="170" customFormat="1" ht="18.75" customHeight="1" x14ac:dyDescent="0.25">
      <c r="A13" s="292" t="s">
        <v>211</v>
      </c>
      <c r="B13" s="316">
        <v>5</v>
      </c>
      <c r="C13" s="316"/>
      <c r="D13" s="249">
        <v>0</v>
      </c>
      <c r="E13" s="226"/>
      <c r="F13" s="249">
        <v>0</v>
      </c>
      <c r="G13" s="226"/>
      <c r="H13" s="249">
        <v>166000</v>
      </c>
      <c r="I13" s="249"/>
      <c r="J13" s="249">
        <v>166000</v>
      </c>
    </row>
    <row r="14" spans="1:10" s="170" customFormat="1" ht="18.75" customHeight="1" x14ac:dyDescent="0.25">
      <c r="A14" s="292" t="s">
        <v>35</v>
      </c>
      <c r="B14" s="316"/>
      <c r="C14" s="316"/>
      <c r="D14" s="249">
        <v>1136623</v>
      </c>
      <c r="E14" s="249"/>
      <c r="F14" s="249">
        <v>1052320</v>
      </c>
      <c r="G14" s="249"/>
      <c r="H14" s="249">
        <v>714429</v>
      </c>
      <c r="I14" s="249"/>
      <c r="J14" s="249">
        <v>728836</v>
      </c>
    </row>
    <row r="15" spans="1:10" s="170" customFormat="1" ht="18.75" customHeight="1" x14ac:dyDescent="0.25">
      <c r="A15" s="292" t="s">
        <v>237</v>
      </c>
      <c r="B15" s="316">
        <v>12</v>
      </c>
      <c r="C15" s="316"/>
      <c r="D15" s="249">
        <v>453</v>
      </c>
      <c r="E15" s="249"/>
      <c r="F15" s="249">
        <v>21542</v>
      </c>
      <c r="G15" s="249"/>
      <c r="H15" s="249">
        <v>0</v>
      </c>
      <c r="I15" s="249"/>
      <c r="J15" s="249">
        <v>14818</v>
      </c>
    </row>
    <row r="16" spans="1:10" s="170" customFormat="1" ht="18.75" customHeight="1" x14ac:dyDescent="0.25">
      <c r="A16" s="292" t="s">
        <v>0</v>
      </c>
      <c r="B16" s="316"/>
      <c r="C16" s="316"/>
      <c r="D16" s="249">
        <v>76645</v>
      </c>
      <c r="E16" s="249"/>
      <c r="F16" s="249">
        <v>83541</v>
      </c>
      <c r="G16" s="249"/>
      <c r="H16" s="249">
        <v>59659</v>
      </c>
      <c r="I16" s="249"/>
      <c r="J16" s="249">
        <v>73269</v>
      </c>
    </row>
    <row r="17" spans="1:10" s="170" customFormat="1" ht="18.75" customHeight="1" x14ac:dyDescent="0.25">
      <c r="A17" s="317" t="s">
        <v>51</v>
      </c>
      <c r="B17" s="316"/>
      <c r="C17" s="316"/>
      <c r="D17" s="298">
        <f>SUM(D11:D16)</f>
        <v>2398281</v>
      </c>
      <c r="E17" s="299"/>
      <c r="F17" s="298">
        <f>SUM(F11:F16)</f>
        <v>2404966</v>
      </c>
      <c r="G17" s="299"/>
      <c r="H17" s="298">
        <f>SUM(H11:H16)</f>
        <v>1843723</v>
      </c>
      <c r="I17" s="299"/>
      <c r="J17" s="298">
        <f>SUM(J11:J16)</f>
        <v>2019030</v>
      </c>
    </row>
    <row r="18" spans="1:10" ht="18.75" customHeight="1" x14ac:dyDescent="0.25">
      <c r="A18" s="318"/>
      <c r="B18" s="316"/>
      <c r="C18" s="318"/>
      <c r="D18" s="179"/>
      <c r="E18" s="179"/>
      <c r="F18" s="179"/>
      <c r="G18" s="179"/>
      <c r="H18" s="179"/>
      <c r="I18" s="179"/>
      <c r="J18" s="179"/>
    </row>
    <row r="19" spans="1:10" s="170" customFormat="1" ht="19.149999999999999" customHeight="1" x14ac:dyDescent="0.25">
      <c r="A19" s="222" t="s">
        <v>20</v>
      </c>
      <c r="B19" s="200"/>
      <c r="C19" s="200"/>
      <c r="D19" s="225"/>
      <c r="E19" s="223"/>
      <c r="F19" s="297"/>
      <c r="G19" s="249"/>
      <c r="H19" s="249"/>
      <c r="I19" s="249"/>
      <c r="J19" s="249"/>
    </row>
    <row r="20" spans="1:10" s="170" customFormat="1" ht="19.149999999999999" customHeight="1" x14ac:dyDescent="0.25">
      <c r="A20" s="224" t="s">
        <v>117</v>
      </c>
      <c r="B20" s="200"/>
      <c r="C20" s="200"/>
      <c r="D20" s="223">
        <v>6662</v>
      </c>
      <c r="E20" s="223"/>
      <c r="F20" s="249">
        <v>6654</v>
      </c>
      <c r="G20" s="249"/>
      <c r="H20" s="249">
        <v>6662</v>
      </c>
      <c r="I20" s="249"/>
      <c r="J20" s="249">
        <v>6654</v>
      </c>
    </row>
    <row r="21" spans="1:10" s="170" customFormat="1" ht="18.75" customHeight="1" x14ac:dyDescent="0.25">
      <c r="A21" s="224" t="s">
        <v>83</v>
      </c>
      <c r="B21" s="200">
        <v>7</v>
      </c>
      <c r="C21" s="200"/>
      <c r="D21" s="223">
        <v>27462</v>
      </c>
      <c r="E21" s="223"/>
      <c r="F21" s="249">
        <v>28444</v>
      </c>
      <c r="G21" s="249"/>
      <c r="H21" s="249">
        <v>0</v>
      </c>
      <c r="I21" s="249"/>
      <c r="J21" s="249">
        <v>0</v>
      </c>
    </row>
    <row r="22" spans="1:10" s="170" customFormat="1" ht="18.75" customHeight="1" x14ac:dyDescent="0.25">
      <c r="A22" s="224" t="s">
        <v>26</v>
      </c>
      <c r="B22" s="200">
        <v>8</v>
      </c>
      <c r="C22" s="200"/>
      <c r="D22" s="249">
        <v>0</v>
      </c>
      <c r="E22" s="223"/>
      <c r="F22" s="249">
        <v>0</v>
      </c>
      <c r="G22" s="226"/>
      <c r="H22" s="249">
        <v>2867397</v>
      </c>
      <c r="I22" s="249"/>
      <c r="J22" s="249">
        <v>2822474</v>
      </c>
    </row>
    <row r="23" spans="1:10" s="170" customFormat="1" ht="18.75" customHeight="1" x14ac:dyDescent="0.25">
      <c r="A23" s="224" t="s">
        <v>172</v>
      </c>
      <c r="B23" s="200">
        <v>12</v>
      </c>
      <c r="C23" s="200"/>
      <c r="D23" s="223">
        <v>50000</v>
      </c>
      <c r="E23" s="223"/>
      <c r="F23" s="249">
        <v>70000</v>
      </c>
      <c r="G23" s="226"/>
      <c r="H23" s="249">
        <v>50000</v>
      </c>
      <c r="I23" s="249"/>
      <c r="J23" s="249">
        <v>70000</v>
      </c>
    </row>
    <row r="24" spans="1:10" s="170" customFormat="1" ht="18.75" customHeight="1" x14ac:dyDescent="0.25">
      <c r="A24" s="224" t="s">
        <v>52</v>
      </c>
      <c r="B24" s="200"/>
      <c r="C24" s="200"/>
      <c r="D24" s="223">
        <v>591108</v>
      </c>
      <c r="E24" s="223"/>
      <c r="F24" s="249">
        <v>804726</v>
      </c>
      <c r="G24" s="226"/>
      <c r="H24" s="249">
        <v>188047</v>
      </c>
      <c r="I24" s="249"/>
      <c r="J24" s="249">
        <v>292156</v>
      </c>
    </row>
    <row r="25" spans="1:10" s="170" customFormat="1" ht="18.75" customHeight="1" x14ac:dyDescent="0.25">
      <c r="A25" s="224" t="s">
        <v>53</v>
      </c>
      <c r="B25" s="200" t="s">
        <v>238</v>
      </c>
      <c r="C25" s="200"/>
      <c r="D25" s="249">
        <v>3967087</v>
      </c>
      <c r="E25" s="223"/>
      <c r="F25" s="249">
        <v>3669944</v>
      </c>
      <c r="G25" s="249"/>
      <c r="H25" s="249">
        <v>959216</v>
      </c>
      <c r="I25" s="249"/>
      <c r="J25" s="249">
        <v>963781</v>
      </c>
    </row>
    <row r="26" spans="1:10" s="170" customFormat="1" ht="18.75" customHeight="1" x14ac:dyDescent="0.25">
      <c r="A26" s="224" t="s">
        <v>173</v>
      </c>
      <c r="B26" s="200"/>
      <c r="C26" s="200"/>
      <c r="D26" s="249">
        <v>3797</v>
      </c>
      <c r="E26" s="223"/>
      <c r="F26" s="249">
        <v>4441</v>
      </c>
      <c r="G26" s="249"/>
      <c r="H26" s="249">
        <v>87</v>
      </c>
      <c r="I26" s="249"/>
      <c r="J26" s="249">
        <v>21</v>
      </c>
    </row>
    <row r="27" spans="1:10" s="170" customFormat="1" ht="18.75" customHeight="1" x14ac:dyDescent="0.25">
      <c r="A27" s="224" t="s">
        <v>54</v>
      </c>
      <c r="B27" s="200"/>
      <c r="C27" s="200"/>
      <c r="D27" s="249">
        <v>186397</v>
      </c>
      <c r="E27" s="223"/>
      <c r="F27" s="249">
        <v>188329</v>
      </c>
      <c r="G27" s="249"/>
      <c r="H27" s="249">
        <v>6051</v>
      </c>
      <c r="I27" s="249"/>
      <c r="J27" s="249">
        <v>6113</v>
      </c>
    </row>
    <row r="28" spans="1:10" s="170" customFormat="1" ht="18.75" customHeight="1" x14ac:dyDescent="0.25">
      <c r="A28" s="224" t="s">
        <v>55</v>
      </c>
      <c r="B28" s="200"/>
      <c r="C28" s="200"/>
      <c r="D28" s="223">
        <v>889482</v>
      </c>
      <c r="E28" s="223"/>
      <c r="F28" s="249">
        <v>890303</v>
      </c>
      <c r="G28" s="249"/>
      <c r="H28" s="226">
        <v>0</v>
      </c>
      <c r="I28" s="249"/>
      <c r="J28" s="226">
        <v>0</v>
      </c>
    </row>
    <row r="29" spans="1:10" s="170" customFormat="1" ht="18.75" customHeight="1" x14ac:dyDescent="0.25">
      <c r="A29" s="224" t="s">
        <v>56</v>
      </c>
      <c r="B29" s="200"/>
      <c r="C29" s="200"/>
      <c r="D29" s="223">
        <v>130866</v>
      </c>
      <c r="E29" s="223"/>
      <c r="F29" s="249">
        <v>152845</v>
      </c>
      <c r="G29" s="249"/>
      <c r="H29" s="249">
        <v>120351</v>
      </c>
      <c r="I29" s="249"/>
      <c r="J29" s="249">
        <v>142497</v>
      </c>
    </row>
    <row r="30" spans="1:10" s="170" customFormat="1" ht="18.75" customHeight="1" x14ac:dyDescent="0.25">
      <c r="A30" s="170" t="s">
        <v>76</v>
      </c>
      <c r="B30" s="200"/>
      <c r="C30" s="200"/>
      <c r="D30" s="223">
        <v>34830</v>
      </c>
      <c r="E30" s="223"/>
      <c r="F30" s="249">
        <v>34830</v>
      </c>
      <c r="G30" s="249"/>
      <c r="H30" s="226">
        <v>0</v>
      </c>
      <c r="I30" s="249"/>
      <c r="J30" s="226">
        <v>0</v>
      </c>
    </row>
    <row r="31" spans="1:10" s="170" customFormat="1" ht="18.75" customHeight="1" x14ac:dyDescent="0.25">
      <c r="A31" s="303" t="s">
        <v>256</v>
      </c>
      <c r="B31" s="316"/>
      <c r="C31" s="316"/>
      <c r="D31" s="249">
        <v>18176</v>
      </c>
      <c r="E31" s="249"/>
      <c r="F31" s="249">
        <v>3095</v>
      </c>
      <c r="G31" s="249"/>
      <c r="H31" s="226">
        <v>0</v>
      </c>
      <c r="I31" s="249"/>
      <c r="J31" s="226">
        <v>0</v>
      </c>
    </row>
    <row r="32" spans="1:10" s="170" customFormat="1" ht="18.75" customHeight="1" x14ac:dyDescent="0.25">
      <c r="A32" s="224" t="s">
        <v>27</v>
      </c>
      <c r="B32" s="200"/>
      <c r="C32" s="200"/>
      <c r="D32" s="225">
        <v>10138</v>
      </c>
      <c r="E32" s="223"/>
      <c r="F32" s="297">
        <v>6162</v>
      </c>
      <c r="G32" s="249"/>
      <c r="H32" s="249">
        <v>2295</v>
      </c>
      <c r="I32" s="249"/>
      <c r="J32" s="249">
        <v>2303</v>
      </c>
    </row>
    <row r="33" spans="1:10" s="170" customFormat="1" ht="18.75" customHeight="1" x14ac:dyDescent="0.25">
      <c r="A33" s="227" t="s">
        <v>57</v>
      </c>
      <c r="B33" s="200"/>
      <c r="C33" s="200"/>
      <c r="D33" s="228">
        <f>SUM(D20:D32)</f>
        <v>5916005</v>
      </c>
      <c r="E33" s="229"/>
      <c r="F33" s="298">
        <f>SUM(F20:F32)</f>
        <v>5859773</v>
      </c>
      <c r="G33" s="299"/>
      <c r="H33" s="298">
        <f>SUM(H20:H32)</f>
        <v>4200106</v>
      </c>
      <c r="I33" s="299"/>
      <c r="J33" s="298">
        <f>SUM(J20:J32)</f>
        <v>4305999</v>
      </c>
    </row>
    <row r="34" spans="1:10" s="170" customFormat="1" ht="18.75" customHeight="1" x14ac:dyDescent="0.25">
      <c r="A34" s="227"/>
      <c r="B34" s="200"/>
      <c r="C34" s="200"/>
      <c r="D34" s="229"/>
      <c r="E34" s="229"/>
      <c r="F34" s="299"/>
      <c r="G34" s="299"/>
      <c r="H34" s="299"/>
      <c r="I34" s="299"/>
      <c r="J34" s="299"/>
    </row>
    <row r="35" spans="1:10" s="170" customFormat="1" ht="18.75" customHeight="1" thickBot="1" x14ac:dyDescent="0.3">
      <c r="A35" s="230" t="s">
        <v>21</v>
      </c>
      <c r="B35" s="200"/>
      <c r="C35" s="200"/>
      <c r="D35" s="231">
        <f>+D17+D33</f>
        <v>8314286</v>
      </c>
      <c r="E35" s="229"/>
      <c r="F35" s="300">
        <f>+F17+F33</f>
        <v>8264739</v>
      </c>
      <c r="G35" s="299"/>
      <c r="H35" s="300">
        <f>+H17+H33</f>
        <v>6043829</v>
      </c>
      <c r="I35" s="299"/>
      <c r="J35" s="300">
        <f>+J17+J33</f>
        <v>6325029</v>
      </c>
    </row>
    <row r="36" spans="1:10" s="170" customFormat="1" ht="18.75" customHeight="1" thickTop="1" x14ac:dyDescent="0.25">
      <c r="A36" s="215"/>
      <c r="B36" s="216"/>
      <c r="C36" s="215"/>
      <c r="D36" s="179"/>
      <c r="E36" s="179"/>
      <c r="F36" s="179"/>
      <c r="G36" s="179"/>
      <c r="H36" s="179"/>
      <c r="I36" s="179"/>
      <c r="J36" s="179"/>
    </row>
    <row r="37" spans="1:10" ht="18.75" customHeight="1" x14ac:dyDescent="0.25">
      <c r="A37" s="182"/>
      <c r="B37" s="183"/>
      <c r="C37" s="182"/>
      <c r="D37" s="174"/>
      <c r="E37" s="179"/>
      <c r="F37" s="174"/>
      <c r="G37" s="174"/>
      <c r="H37" s="174"/>
      <c r="I37" s="179"/>
      <c r="J37" s="174"/>
    </row>
    <row r="38" spans="1:10" ht="18.75" customHeight="1" x14ac:dyDescent="0.25">
      <c r="A38" s="155" t="s">
        <v>171</v>
      </c>
      <c r="B38" s="188"/>
      <c r="C38" s="232"/>
      <c r="D38" s="189"/>
      <c r="E38" s="190"/>
      <c r="F38" s="189"/>
      <c r="G38" s="189"/>
      <c r="H38" s="190"/>
      <c r="I38" s="190"/>
      <c r="J38" s="190"/>
    </row>
    <row r="39" spans="1:10" s="208" customFormat="1" ht="18.75" customHeight="1" x14ac:dyDescent="0.25">
      <c r="A39" s="209" t="str">
        <f>A2</f>
        <v>Statement of financial position</v>
      </c>
      <c r="B39" s="191"/>
      <c r="C39" s="233"/>
      <c r="D39" s="192"/>
      <c r="E39" s="181"/>
      <c r="F39" s="192"/>
      <c r="G39" s="192"/>
      <c r="H39" s="181"/>
      <c r="I39" s="181"/>
      <c r="J39" s="181"/>
    </row>
    <row r="40" spans="1:10" s="214" customFormat="1" ht="18.75" customHeight="1" x14ac:dyDescent="0.25">
      <c r="A40" s="182"/>
      <c r="B40" s="183"/>
      <c r="C40" s="182"/>
      <c r="D40" s="184"/>
      <c r="E40" s="179"/>
      <c r="F40" s="184"/>
      <c r="G40" s="184"/>
      <c r="H40" s="179"/>
      <c r="I40" s="179"/>
      <c r="J40" s="179"/>
    </row>
    <row r="41" spans="1:10" ht="18.75" customHeight="1" x14ac:dyDescent="0.25">
      <c r="A41" s="182"/>
      <c r="D41" s="322" t="s">
        <v>2</v>
      </c>
      <c r="E41" s="322"/>
      <c r="F41" s="322"/>
      <c r="G41" s="322"/>
      <c r="H41" s="323" t="s">
        <v>15</v>
      </c>
      <c r="I41" s="323"/>
      <c r="J41" s="323"/>
    </row>
    <row r="42" spans="1:10" ht="18" customHeight="1" x14ac:dyDescent="0.25">
      <c r="A42" s="182"/>
      <c r="C42" s="218"/>
      <c r="D42" s="322" t="s">
        <v>16</v>
      </c>
      <c r="E42" s="322"/>
      <c r="F42" s="322"/>
      <c r="G42" s="322"/>
      <c r="H42" s="324" t="s">
        <v>16</v>
      </c>
      <c r="I42" s="324"/>
      <c r="J42" s="324"/>
    </row>
    <row r="43" spans="1:10" ht="18" customHeight="1" x14ac:dyDescent="0.25">
      <c r="C43" s="218"/>
      <c r="D43" s="219" t="s">
        <v>212</v>
      </c>
      <c r="E43" s="219"/>
      <c r="F43" s="293" t="s">
        <v>1</v>
      </c>
      <c r="G43" s="293"/>
      <c r="H43" s="293" t="s">
        <v>212</v>
      </c>
      <c r="I43" s="293"/>
      <c r="J43" s="293" t="s">
        <v>1</v>
      </c>
    </row>
    <row r="44" spans="1:10" ht="18" customHeight="1" x14ac:dyDescent="0.25">
      <c r="A44" s="230" t="s">
        <v>118</v>
      </c>
      <c r="B44" s="216" t="s">
        <v>25</v>
      </c>
      <c r="C44" s="218"/>
      <c r="D44" s="220" t="s">
        <v>184</v>
      </c>
      <c r="E44" s="221"/>
      <c r="F44" s="294" t="s">
        <v>142</v>
      </c>
      <c r="G44" s="295"/>
      <c r="H44" s="294" t="s">
        <v>184</v>
      </c>
      <c r="I44" s="296"/>
      <c r="J44" s="294" t="s">
        <v>142</v>
      </c>
    </row>
    <row r="45" spans="1:10" ht="18" customHeight="1" x14ac:dyDescent="0.25">
      <c r="A45" s="230"/>
      <c r="C45" s="218"/>
      <c r="D45" s="220" t="s">
        <v>208</v>
      </c>
      <c r="E45" s="221"/>
      <c r="F45" s="294"/>
      <c r="G45" s="295"/>
      <c r="H45" s="294" t="s">
        <v>208</v>
      </c>
      <c r="I45" s="296"/>
      <c r="J45" s="294"/>
    </row>
    <row r="46" spans="1:10" ht="18" customHeight="1" x14ac:dyDescent="0.25">
      <c r="A46" s="182"/>
      <c r="D46" s="321" t="s">
        <v>86</v>
      </c>
      <c r="E46" s="321"/>
      <c r="F46" s="321"/>
      <c r="G46" s="321"/>
      <c r="H46" s="321"/>
      <c r="I46" s="321"/>
      <c r="J46" s="321"/>
    </row>
    <row r="47" spans="1:10" ht="18" customHeight="1" x14ac:dyDescent="0.25">
      <c r="A47" s="234" t="s">
        <v>19</v>
      </c>
      <c r="B47" s="200"/>
      <c r="C47" s="235"/>
      <c r="D47" s="223"/>
      <c r="E47" s="223"/>
      <c r="F47" s="249"/>
      <c r="G47" s="249"/>
      <c r="H47" s="249"/>
      <c r="I47" s="249"/>
      <c r="J47" s="249"/>
    </row>
    <row r="48" spans="1:10" s="170" customFormat="1" ht="18.75" customHeight="1" x14ac:dyDescent="0.25">
      <c r="A48" s="170" t="s">
        <v>102</v>
      </c>
      <c r="B48" s="200"/>
      <c r="C48" s="200"/>
      <c r="D48" s="223"/>
      <c r="E48" s="223"/>
      <c r="F48" s="249"/>
      <c r="G48" s="249"/>
      <c r="H48" s="249"/>
      <c r="I48" s="249"/>
      <c r="J48" s="249"/>
    </row>
    <row r="49" spans="1:10" s="170" customFormat="1" ht="18.75" customHeight="1" x14ac:dyDescent="0.25">
      <c r="A49" s="303" t="s">
        <v>77</v>
      </c>
      <c r="B49" s="316"/>
      <c r="C49" s="316"/>
      <c r="D49" s="249">
        <v>3686904</v>
      </c>
      <c r="E49" s="249"/>
      <c r="F49" s="249">
        <v>3882012</v>
      </c>
      <c r="G49" s="249"/>
      <c r="H49" s="249">
        <v>2832152</v>
      </c>
      <c r="I49" s="249"/>
      <c r="J49" s="249">
        <v>3200211</v>
      </c>
    </row>
    <row r="50" spans="1:10" s="170" customFormat="1" ht="18.75" customHeight="1" x14ac:dyDescent="0.25">
      <c r="A50" s="292" t="s">
        <v>163</v>
      </c>
      <c r="B50" s="316">
        <v>5</v>
      </c>
      <c r="C50" s="316"/>
      <c r="D50" s="249">
        <v>438867</v>
      </c>
      <c r="E50" s="249"/>
      <c r="F50" s="249">
        <v>385188</v>
      </c>
      <c r="G50" s="249"/>
      <c r="H50" s="249">
        <v>82759</v>
      </c>
      <c r="I50" s="249"/>
      <c r="J50" s="249">
        <v>105556</v>
      </c>
    </row>
    <row r="51" spans="1:10" s="170" customFormat="1" ht="18.75" customHeight="1" x14ac:dyDescent="0.25">
      <c r="A51" s="292" t="s">
        <v>103</v>
      </c>
      <c r="B51" s="316">
        <v>5</v>
      </c>
      <c r="C51" s="316"/>
      <c r="D51" s="249">
        <v>1150</v>
      </c>
      <c r="E51" s="249"/>
      <c r="F51" s="249">
        <v>1600</v>
      </c>
      <c r="G51" s="249"/>
      <c r="H51" s="249">
        <v>47000</v>
      </c>
      <c r="I51" s="249"/>
      <c r="J51" s="249">
        <v>47000</v>
      </c>
    </row>
    <row r="52" spans="1:10" s="170" customFormat="1" ht="18.75" customHeight="1" x14ac:dyDescent="0.25">
      <c r="A52" s="303" t="s">
        <v>111</v>
      </c>
      <c r="B52" s="316">
        <v>10</v>
      </c>
      <c r="C52" s="316"/>
      <c r="D52" s="249">
        <v>211750</v>
      </c>
      <c r="E52" s="185"/>
      <c r="F52" s="249">
        <v>773000</v>
      </c>
      <c r="G52" s="249"/>
      <c r="H52" s="249">
        <v>113750</v>
      </c>
      <c r="I52" s="249"/>
      <c r="J52" s="249">
        <v>720000</v>
      </c>
    </row>
    <row r="53" spans="1:10" s="170" customFormat="1" ht="18.75" customHeight="1" x14ac:dyDescent="0.25">
      <c r="A53" s="303" t="s">
        <v>145</v>
      </c>
      <c r="B53" s="316"/>
      <c r="C53" s="316"/>
      <c r="D53" s="249">
        <v>21835</v>
      </c>
      <c r="E53" s="249"/>
      <c r="F53" s="249">
        <v>31850</v>
      </c>
      <c r="G53" s="249"/>
      <c r="H53" s="249">
        <v>18004</v>
      </c>
      <c r="I53" s="249"/>
      <c r="J53" s="249">
        <v>21136</v>
      </c>
    </row>
    <row r="54" spans="1:10" s="170" customFormat="1" ht="18.75" customHeight="1" x14ac:dyDescent="0.25">
      <c r="A54" s="292" t="s">
        <v>72</v>
      </c>
      <c r="B54" s="316"/>
      <c r="C54" s="316"/>
      <c r="D54" s="249">
        <v>91896</v>
      </c>
      <c r="E54" s="249"/>
      <c r="F54" s="249">
        <v>55108</v>
      </c>
      <c r="G54" s="249"/>
      <c r="H54" s="249">
        <v>37872</v>
      </c>
      <c r="I54" s="249"/>
      <c r="J54" s="249">
        <v>33958</v>
      </c>
    </row>
    <row r="55" spans="1:10" s="170" customFormat="1" ht="18.75" customHeight="1" x14ac:dyDescent="0.25">
      <c r="A55" s="292" t="s">
        <v>232</v>
      </c>
      <c r="B55" s="316"/>
      <c r="C55" s="316"/>
      <c r="D55" s="249">
        <v>71293</v>
      </c>
      <c r="E55" s="249"/>
      <c r="F55" s="249">
        <v>0</v>
      </c>
      <c r="G55" s="249"/>
      <c r="H55" s="249">
        <v>48175</v>
      </c>
      <c r="I55" s="249"/>
      <c r="J55" s="249">
        <v>0</v>
      </c>
    </row>
    <row r="56" spans="1:10" s="170" customFormat="1" ht="18.75" customHeight="1" x14ac:dyDescent="0.25">
      <c r="A56" s="292" t="s">
        <v>236</v>
      </c>
      <c r="B56" s="316">
        <v>12</v>
      </c>
      <c r="C56" s="316"/>
      <c r="D56" s="249">
        <v>22688</v>
      </c>
      <c r="E56" s="249"/>
      <c r="F56" s="249">
        <v>1882</v>
      </c>
      <c r="G56" s="249"/>
      <c r="H56" s="249">
        <v>12183</v>
      </c>
      <c r="I56" s="249"/>
      <c r="J56" s="249">
        <v>440</v>
      </c>
    </row>
    <row r="57" spans="1:10" s="170" customFormat="1" ht="18.75" customHeight="1" x14ac:dyDescent="0.25">
      <c r="A57" s="292" t="s">
        <v>7</v>
      </c>
      <c r="B57" s="316"/>
      <c r="C57" s="316"/>
      <c r="D57" s="249">
        <v>6782</v>
      </c>
      <c r="E57" s="249"/>
      <c r="F57" s="249">
        <v>10868</v>
      </c>
      <c r="G57" s="249"/>
      <c r="H57" s="249">
        <v>2099</v>
      </c>
      <c r="I57" s="249"/>
      <c r="J57" s="249">
        <v>1696</v>
      </c>
    </row>
    <row r="58" spans="1:10" s="170" customFormat="1" ht="18.75" customHeight="1" x14ac:dyDescent="0.25">
      <c r="A58" s="227" t="s">
        <v>58</v>
      </c>
      <c r="B58" s="200"/>
      <c r="C58" s="200"/>
      <c r="D58" s="228">
        <f>SUM(D49:D57)</f>
        <v>4553165</v>
      </c>
      <c r="E58" s="229"/>
      <c r="F58" s="298">
        <f>SUM(F49:F57)</f>
        <v>5141508</v>
      </c>
      <c r="G58" s="299"/>
      <c r="H58" s="298">
        <f>SUM(H49:H57)</f>
        <v>3193994</v>
      </c>
      <c r="I58" s="299"/>
      <c r="J58" s="298">
        <f>SUM(J49:J57)</f>
        <v>4129997</v>
      </c>
    </row>
    <row r="59" spans="1:10" s="170" customFormat="1" ht="18.75" customHeight="1" x14ac:dyDescent="0.25">
      <c r="A59" s="215"/>
      <c r="B59" s="200"/>
      <c r="C59" s="215"/>
      <c r="D59" s="179"/>
      <c r="E59" s="179"/>
      <c r="F59" s="179"/>
      <c r="G59" s="179"/>
      <c r="H59" s="179"/>
      <c r="I59" s="179"/>
      <c r="J59" s="179"/>
    </row>
    <row r="60" spans="1:10" s="170" customFormat="1" ht="18.75" customHeight="1" x14ac:dyDescent="0.25">
      <c r="A60" s="222" t="s">
        <v>59</v>
      </c>
      <c r="B60" s="200"/>
      <c r="C60" s="200"/>
      <c r="D60" s="223"/>
      <c r="E60" s="223"/>
      <c r="F60" s="249"/>
      <c r="G60" s="249"/>
      <c r="H60" s="249"/>
      <c r="I60" s="249"/>
      <c r="J60" s="249"/>
    </row>
    <row r="61" spans="1:10" ht="15" x14ac:dyDescent="0.25">
      <c r="A61" s="236" t="s">
        <v>146</v>
      </c>
      <c r="B61" s="200">
        <v>10</v>
      </c>
      <c r="C61" s="200"/>
      <c r="D61" s="223">
        <v>750179</v>
      </c>
      <c r="E61" s="223"/>
      <c r="F61" s="249">
        <v>303429</v>
      </c>
      <c r="G61" s="249"/>
      <c r="H61" s="226">
        <v>498000</v>
      </c>
      <c r="I61" s="249"/>
      <c r="J61" s="226">
        <v>6250</v>
      </c>
    </row>
    <row r="62" spans="1:10" s="170" customFormat="1" ht="18.75" customHeight="1" x14ac:dyDescent="0.25">
      <c r="A62" s="236" t="s">
        <v>186</v>
      </c>
      <c r="B62" s="200"/>
      <c r="C62" s="200"/>
      <c r="D62" s="223">
        <v>10425</v>
      </c>
      <c r="E62" s="223"/>
      <c r="F62" s="249">
        <v>25019</v>
      </c>
      <c r="G62" s="249"/>
      <c r="H62" s="226">
        <v>4249</v>
      </c>
      <c r="I62" s="249"/>
      <c r="J62" s="226">
        <v>11536</v>
      </c>
    </row>
    <row r="63" spans="1:10" s="170" customFormat="1" ht="18.75" customHeight="1" x14ac:dyDescent="0.25">
      <c r="A63" s="224" t="s">
        <v>101</v>
      </c>
      <c r="B63" s="200"/>
      <c r="C63" s="200"/>
      <c r="D63" s="223">
        <v>95681</v>
      </c>
      <c r="E63" s="223"/>
      <c r="F63" s="249">
        <v>93323</v>
      </c>
      <c r="G63" s="249"/>
      <c r="H63" s="249">
        <v>66183</v>
      </c>
      <c r="I63" s="249"/>
      <c r="J63" s="249">
        <v>67653</v>
      </c>
    </row>
    <row r="64" spans="1:10" s="170" customFormat="1" ht="18.75" customHeight="1" x14ac:dyDescent="0.25">
      <c r="A64" s="224" t="s">
        <v>60</v>
      </c>
      <c r="B64" s="200"/>
      <c r="C64" s="200"/>
      <c r="D64" s="223">
        <v>379208</v>
      </c>
      <c r="E64" s="223"/>
      <c r="F64" s="249">
        <v>390867</v>
      </c>
      <c r="G64" s="249"/>
      <c r="H64" s="237">
        <v>52571</v>
      </c>
      <c r="I64" s="185"/>
      <c r="J64" s="237">
        <v>73355</v>
      </c>
    </row>
    <row r="65" spans="1:10" s="170" customFormat="1" ht="18.75" customHeight="1" x14ac:dyDescent="0.25">
      <c r="A65" s="224" t="s">
        <v>84</v>
      </c>
      <c r="B65" s="200"/>
      <c r="C65" s="200"/>
      <c r="D65" s="223">
        <v>6828</v>
      </c>
      <c r="E65" s="223"/>
      <c r="F65" s="249">
        <v>5625</v>
      </c>
      <c r="G65" s="249"/>
      <c r="H65" s="226">
        <v>0</v>
      </c>
      <c r="I65" s="185"/>
      <c r="J65" s="226">
        <v>0</v>
      </c>
    </row>
    <row r="66" spans="1:10" s="170" customFormat="1" ht="18.75" customHeight="1" x14ac:dyDescent="0.25">
      <c r="A66" s="227" t="s">
        <v>61</v>
      </c>
      <c r="B66" s="200"/>
      <c r="C66" s="200"/>
      <c r="D66" s="228">
        <f>SUM(D61:D65)</f>
        <v>1242321</v>
      </c>
      <c r="E66" s="229"/>
      <c r="F66" s="298">
        <f>SUM(F61:F65)</f>
        <v>818263</v>
      </c>
      <c r="G66" s="299"/>
      <c r="H66" s="298">
        <f>SUM(H61:H65)</f>
        <v>621003</v>
      </c>
      <c r="I66" s="299"/>
      <c r="J66" s="298">
        <f>SUM(J61:J65)</f>
        <v>158794</v>
      </c>
    </row>
    <row r="67" spans="1:10" s="170" customFormat="1" ht="5.65" customHeight="1" x14ac:dyDescent="0.25">
      <c r="A67" s="227"/>
      <c r="B67" s="200"/>
      <c r="C67" s="200"/>
      <c r="D67" s="238"/>
      <c r="E67" s="229"/>
      <c r="F67" s="301"/>
      <c r="G67" s="299"/>
      <c r="H67" s="301"/>
      <c r="I67" s="299"/>
      <c r="J67" s="301"/>
    </row>
    <row r="68" spans="1:10" s="170" customFormat="1" ht="18" customHeight="1" x14ac:dyDescent="0.25">
      <c r="A68" s="230" t="s">
        <v>22</v>
      </c>
      <c r="B68" s="200"/>
      <c r="C68" s="200"/>
      <c r="D68" s="239">
        <f>D58+D66</f>
        <v>5795486</v>
      </c>
      <c r="E68" s="229"/>
      <c r="F68" s="302">
        <f>F58+F66</f>
        <v>5959771</v>
      </c>
      <c r="G68" s="299"/>
      <c r="H68" s="302">
        <f>H58+H66</f>
        <v>3814997</v>
      </c>
      <c r="I68" s="299"/>
      <c r="J68" s="302">
        <f>J58+J66</f>
        <v>4288791</v>
      </c>
    </row>
    <row r="69" spans="1:10" s="170" customFormat="1" ht="16.149999999999999" customHeight="1" x14ac:dyDescent="0.25">
      <c r="A69" s="215"/>
      <c r="B69" s="200"/>
      <c r="C69" s="215"/>
      <c r="D69" s="179"/>
      <c r="E69" s="179"/>
      <c r="F69" s="179"/>
      <c r="G69" s="179"/>
      <c r="H69" s="179"/>
      <c r="I69" s="179"/>
      <c r="J69" s="179"/>
    </row>
    <row r="70" spans="1:10" s="170" customFormat="1" ht="18.75" customHeight="1" x14ac:dyDescent="0.25">
      <c r="A70" s="240" t="s">
        <v>119</v>
      </c>
      <c r="B70" s="200"/>
      <c r="C70" s="215"/>
      <c r="D70" s="179"/>
      <c r="E70" s="179"/>
      <c r="F70" s="179"/>
      <c r="G70" s="179"/>
      <c r="H70" s="179"/>
      <c r="I70" s="179"/>
      <c r="J70" s="179"/>
    </row>
    <row r="71" spans="1:10" ht="15" x14ac:dyDescent="0.25">
      <c r="A71" s="170" t="s">
        <v>62</v>
      </c>
      <c r="B71" s="200"/>
      <c r="C71" s="200"/>
      <c r="D71" s="223"/>
      <c r="E71" s="223"/>
      <c r="F71" s="249"/>
      <c r="G71" s="249"/>
      <c r="H71" s="249"/>
      <c r="I71" s="249"/>
      <c r="J71" s="249"/>
    </row>
    <row r="72" spans="1:10" ht="18" customHeight="1" x14ac:dyDescent="0.25">
      <c r="A72" s="224" t="s">
        <v>114</v>
      </c>
      <c r="B72" s="200"/>
      <c r="C72" s="200"/>
      <c r="D72" s="170"/>
      <c r="E72" s="170"/>
      <c r="F72" s="303"/>
      <c r="G72" s="303"/>
      <c r="H72" s="303"/>
      <c r="I72" s="303"/>
      <c r="J72" s="303"/>
    </row>
    <row r="73" spans="1:10" s="170" customFormat="1" ht="18.75" customHeight="1" x14ac:dyDescent="0.25">
      <c r="A73" s="241" t="s">
        <v>174</v>
      </c>
      <c r="B73" s="200"/>
      <c r="C73" s="200"/>
      <c r="F73" s="303"/>
      <c r="G73" s="303"/>
      <c r="H73" s="303"/>
      <c r="I73" s="303"/>
      <c r="J73" s="303"/>
    </row>
    <row r="74" spans="1:10" s="170" customFormat="1" ht="18" customHeight="1" thickBot="1" x14ac:dyDescent="0.3">
      <c r="A74" s="241" t="s">
        <v>175</v>
      </c>
      <c r="B74" s="200"/>
      <c r="C74" s="200"/>
      <c r="D74" s="201">
        <v>681480</v>
      </c>
      <c r="E74" s="202"/>
      <c r="F74" s="201">
        <v>681480</v>
      </c>
      <c r="G74" s="202"/>
      <c r="H74" s="201">
        <v>681480</v>
      </c>
      <c r="I74" s="202"/>
      <c r="J74" s="201">
        <v>681480</v>
      </c>
    </row>
    <row r="75" spans="1:10" s="170" customFormat="1" ht="18" customHeight="1" thickTop="1" x14ac:dyDescent="0.25">
      <c r="A75" s="170" t="s">
        <v>120</v>
      </c>
      <c r="B75" s="200"/>
      <c r="C75" s="200"/>
      <c r="F75" s="303"/>
      <c r="G75" s="303"/>
      <c r="H75" s="303"/>
      <c r="I75" s="303"/>
      <c r="J75" s="303"/>
    </row>
    <row r="76" spans="1:10" s="170" customFormat="1" ht="18" customHeight="1" x14ac:dyDescent="0.25">
      <c r="A76" s="241" t="s">
        <v>176</v>
      </c>
      <c r="B76" s="200"/>
      <c r="C76" s="200"/>
      <c r="F76" s="303"/>
      <c r="G76" s="303"/>
      <c r="H76" s="303"/>
      <c r="I76" s="303"/>
      <c r="J76" s="303"/>
    </row>
    <row r="77" spans="1:10" s="170" customFormat="1" ht="18" customHeight="1" x14ac:dyDescent="0.25">
      <c r="A77" s="241" t="s">
        <v>175</v>
      </c>
      <c r="B77" s="200"/>
      <c r="C77" s="200"/>
      <c r="D77" s="202">
        <f>'SCE (conso)-6'!D42</f>
        <v>681480</v>
      </c>
      <c r="E77" s="203"/>
      <c r="F77" s="202">
        <v>681480</v>
      </c>
      <c r="G77" s="202"/>
      <c r="H77" s="202">
        <v>681480</v>
      </c>
      <c r="I77" s="203"/>
      <c r="J77" s="202">
        <v>681480</v>
      </c>
    </row>
    <row r="78" spans="1:10" s="170" customFormat="1" ht="18" customHeight="1" x14ac:dyDescent="0.25">
      <c r="A78" s="242" t="s">
        <v>177</v>
      </c>
      <c r="B78" s="200"/>
      <c r="C78" s="200"/>
      <c r="D78" s="223">
        <f>'SCE (conso)-6'!F42</f>
        <v>0</v>
      </c>
      <c r="E78" s="223"/>
      <c r="F78" s="249">
        <v>14200</v>
      </c>
      <c r="G78" s="249"/>
      <c r="H78" s="249">
        <v>0</v>
      </c>
      <c r="I78" s="249"/>
      <c r="J78" s="249">
        <v>0</v>
      </c>
    </row>
    <row r="79" spans="1:10" s="170" customFormat="1" ht="18" customHeight="1" x14ac:dyDescent="0.25">
      <c r="A79" s="242" t="s">
        <v>178</v>
      </c>
      <c r="B79" s="200"/>
      <c r="C79" s="200"/>
      <c r="D79" s="223">
        <f>'SCE (conso)-6'!H42</f>
        <v>17395</v>
      </c>
      <c r="E79" s="223"/>
      <c r="F79" s="249">
        <v>17395</v>
      </c>
      <c r="G79" s="249"/>
      <c r="H79" s="249">
        <v>0</v>
      </c>
      <c r="I79" s="249"/>
      <c r="J79" s="249">
        <v>0</v>
      </c>
    </row>
    <row r="80" spans="1:10" s="170" customFormat="1" ht="18" customHeight="1" x14ac:dyDescent="0.25">
      <c r="A80" s="242" t="s">
        <v>179</v>
      </c>
      <c r="B80" s="200"/>
      <c r="C80" s="200"/>
      <c r="D80" s="223"/>
      <c r="E80" s="223"/>
      <c r="F80" s="249"/>
      <c r="G80" s="249"/>
      <c r="H80" s="249"/>
      <c r="I80" s="249"/>
      <c r="J80" s="249"/>
    </row>
    <row r="81" spans="1:10" s="170" customFormat="1" ht="18" customHeight="1" x14ac:dyDescent="0.25">
      <c r="A81" s="242" t="s">
        <v>104</v>
      </c>
      <c r="B81" s="200"/>
      <c r="C81" s="200"/>
      <c r="D81" s="223">
        <f>'SCE (conso)-6'!J42</f>
        <v>342170</v>
      </c>
      <c r="E81" s="223"/>
      <c r="F81" s="249">
        <v>342170</v>
      </c>
      <c r="G81" s="249"/>
      <c r="H81" s="249">
        <v>342170</v>
      </c>
      <c r="I81" s="249"/>
      <c r="J81" s="249">
        <v>342170</v>
      </c>
    </row>
    <row r="82" spans="1:10" s="170" customFormat="1" ht="18.75" customHeight="1" x14ac:dyDescent="0.25">
      <c r="A82" s="224" t="s">
        <v>180</v>
      </c>
      <c r="B82" s="200"/>
      <c r="C82" s="200"/>
      <c r="D82" s="223"/>
      <c r="E82" s="223"/>
      <c r="F82" s="249"/>
      <c r="G82" s="249"/>
      <c r="H82" s="249"/>
      <c r="I82" s="249"/>
      <c r="J82" s="249"/>
    </row>
    <row r="83" spans="1:10" s="170" customFormat="1" ht="18" customHeight="1" x14ac:dyDescent="0.25">
      <c r="A83" s="242" t="s">
        <v>63</v>
      </c>
      <c r="B83" s="200"/>
      <c r="C83" s="200"/>
      <c r="D83" s="223"/>
      <c r="E83" s="223"/>
      <c r="F83" s="249"/>
      <c r="G83" s="249"/>
      <c r="H83" s="249"/>
      <c r="I83" s="249"/>
      <c r="J83" s="249"/>
    </row>
    <row r="84" spans="1:10" s="170" customFormat="1" ht="18.75" customHeight="1" x14ac:dyDescent="0.25">
      <c r="A84" s="242" t="s">
        <v>121</v>
      </c>
      <c r="B84" s="200"/>
      <c r="C84" s="200"/>
      <c r="D84" s="249">
        <f>'SCE (conso)-6'!M42</f>
        <v>110196</v>
      </c>
      <c r="E84" s="223"/>
      <c r="F84" s="249">
        <v>108696</v>
      </c>
      <c r="G84" s="249"/>
      <c r="H84" s="249">
        <v>70972</v>
      </c>
      <c r="I84" s="249"/>
      <c r="J84" s="249">
        <v>70972</v>
      </c>
    </row>
    <row r="85" spans="1:10" s="170" customFormat="1" ht="18.75" customHeight="1" x14ac:dyDescent="0.25">
      <c r="A85" s="242" t="s">
        <v>181</v>
      </c>
      <c r="B85" s="200"/>
      <c r="C85" s="200"/>
      <c r="D85" s="249">
        <f>'SCE (conso)-6'!O42</f>
        <v>-8607</v>
      </c>
      <c r="E85" s="223"/>
      <c r="F85" s="249">
        <v>-413287</v>
      </c>
      <c r="G85" s="249"/>
      <c r="H85" s="249">
        <f>'SCE-7'!H29</f>
        <v>644322</v>
      </c>
      <c r="I85" s="249"/>
      <c r="J85" s="249">
        <v>351387</v>
      </c>
    </row>
    <row r="86" spans="1:10" s="170" customFormat="1" ht="18.75" customHeight="1" x14ac:dyDescent="0.25">
      <c r="A86" s="242" t="s">
        <v>122</v>
      </c>
      <c r="B86" s="200"/>
      <c r="C86" s="200"/>
      <c r="D86" s="257">
        <f>'SCE (conso)-6'!Y42</f>
        <v>1504577</v>
      </c>
      <c r="E86" s="223"/>
      <c r="F86" s="257">
        <v>1580193</v>
      </c>
      <c r="G86" s="249"/>
      <c r="H86" s="257">
        <f>'SCE-7'!J29</f>
        <v>489888</v>
      </c>
      <c r="I86" s="249"/>
      <c r="J86" s="257">
        <v>590229</v>
      </c>
    </row>
    <row r="87" spans="1:10" s="170" customFormat="1" ht="18.75" customHeight="1" x14ac:dyDescent="0.25">
      <c r="A87" s="230" t="s">
        <v>182</v>
      </c>
      <c r="B87" s="200"/>
      <c r="C87" s="200"/>
      <c r="D87" s="229"/>
      <c r="E87" s="229"/>
      <c r="F87" s="299"/>
      <c r="G87" s="299"/>
      <c r="H87" s="299"/>
      <c r="I87" s="299"/>
      <c r="J87" s="299"/>
    </row>
    <row r="88" spans="1:10" s="170" customFormat="1" ht="18.75" customHeight="1" x14ac:dyDescent="0.25">
      <c r="A88" s="230" t="s">
        <v>183</v>
      </c>
      <c r="B88" s="200"/>
      <c r="C88" s="200"/>
      <c r="D88" s="229">
        <f>SUM(D77:D86)</f>
        <v>2647211</v>
      </c>
      <c r="E88" s="229"/>
      <c r="F88" s="299">
        <f>SUM(F77:F86)</f>
        <v>2330847</v>
      </c>
      <c r="G88" s="299"/>
      <c r="H88" s="299">
        <f>SUM(H77:H86)</f>
        <v>2228832</v>
      </c>
      <c r="I88" s="299"/>
      <c r="J88" s="299">
        <f>SUM(J77:J86)</f>
        <v>2036238</v>
      </c>
    </row>
    <row r="89" spans="1:10" s="170" customFormat="1" ht="18.75" customHeight="1" x14ac:dyDescent="0.25">
      <c r="A89" s="224" t="s">
        <v>74</v>
      </c>
      <c r="B89" s="200"/>
      <c r="C89" s="200"/>
      <c r="D89" s="223">
        <f>'SCE (conso)-6'!AC42</f>
        <v>-128411</v>
      </c>
      <c r="E89" s="223"/>
      <c r="F89" s="249">
        <v>-25879</v>
      </c>
      <c r="G89" s="249"/>
      <c r="H89" s="243">
        <v>0</v>
      </c>
      <c r="I89" s="199"/>
      <c r="J89" s="243">
        <v>0</v>
      </c>
    </row>
    <row r="90" spans="1:10" s="170" customFormat="1" ht="18.75" customHeight="1" x14ac:dyDescent="0.25">
      <c r="A90" s="230" t="s">
        <v>28</v>
      </c>
      <c r="B90" s="200"/>
      <c r="C90" s="200"/>
      <c r="D90" s="228">
        <f>SUM(D88:D89)</f>
        <v>2518800</v>
      </c>
      <c r="E90" s="229"/>
      <c r="F90" s="298">
        <f>SUM(F88:F89)</f>
        <v>2304968</v>
      </c>
      <c r="G90" s="299"/>
      <c r="H90" s="298">
        <f>SUM(H88:H89)</f>
        <v>2228832</v>
      </c>
      <c r="I90" s="299"/>
      <c r="J90" s="298">
        <f>SUM(J88:J89)</f>
        <v>2036238</v>
      </c>
    </row>
    <row r="91" spans="1:10" s="170" customFormat="1" ht="18.75" customHeight="1" x14ac:dyDescent="0.25">
      <c r="A91" s="230"/>
      <c r="B91" s="200"/>
      <c r="C91" s="200"/>
      <c r="D91" s="229"/>
      <c r="E91" s="229"/>
      <c r="F91" s="299"/>
      <c r="G91" s="299"/>
      <c r="H91" s="299"/>
      <c r="I91" s="299"/>
      <c r="J91" s="299"/>
    </row>
    <row r="92" spans="1:10" s="170" customFormat="1" ht="18.75" customHeight="1" thickBot="1" x14ac:dyDescent="0.3">
      <c r="A92" s="230" t="s">
        <v>123</v>
      </c>
      <c r="B92" s="200"/>
      <c r="C92" s="200"/>
      <c r="D92" s="231">
        <f>+D90+D68</f>
        <v>8314286</v>
      </c>
      <c r="E92" s="229"/>
      <c r="F92" s="300">
        <f>+F90+F68</f>
        <v>8264739</v>
      </c>
      <c r="G92" s="299"/>
      <c r="H92" s="300">
        <f>H90+H68</f>
        <v>6043829</v>
      </c>
      <c r="I92" s="299"/>
      <c r="J92" s="300">
        <f>J90+J68</f>
        <v>6325029</v>
      </c>
    </row>
    <row r="93" spans="1:10" ht="18.399999999999999" customHeight="1" thickTop="1" x14ac:dyDescent="0.25"/>
  </sheetData>
  <mergeCells count="10">
    <mergeCell ref="D46:J46"/>
    <mergeCell ref="D4:G4"/>
    <mergeCell ref="H4:J4"/>
    <mergeCell ref="D5:G5"/>
    <mergeCell ref="H5:J5"/>
    <mergeCell ref="D9:J9"/>
    <mergeCell ref="D41:G41"/>
    <mergeCell ref="H41:J41"/>
    <mergeCell ref="D42:G42"/>
    <mergeCell ref="H42:J42"/>
  </mergeCells>
  <pageMargins left="0.8" right="0.8" top="0.48" bottom="0.5" header="0.5" footer="0.5"/>
  <pageSetup paperSize="9" scale="70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8"/>
  <sheetViews>
    <sheetView view="pageBreakPreview" zoomScale="70" zoomScaleNormal="60" zoomScaleSheetLayoutView="70" workbookViewId="0">
      <selection activeCell="A53" sqref="A53"/>
    </sheetView>
  </sheetViews>
  <sheetFormatPr defaultColWidth="9.28515625" defaultRowHeight="22.5" customHeight="1" x14ac:dyDescent="0.25"/>
  <cols>
    <col min="1" max="1" width="62.28515625" style="17" customWidth="1"/>
    <col min="2" max="2" width="6.7109375" style="15" customWidth="1"/>
    <col min="3" max="3" width="1" style="15" customWidth="1"/>
    <col min="4" max="4" width="19.28515625" style="11" bestFit="1" customWidth="1"/>
    <col min="5" max="5" width="1" style="9" customWidth="1"/>
    <col min="6" max="6" width="18.140625" style="11" bestFit="1" customWidth="1"/>
    <col min="7" max="7" width="1" style="9" customWidth="1"/>
    <col min="8" max="8" width="18.7109375" style="21" bestFit="1" customWidth="1"/>
    <col min="9" max="9" width="1" style="9" customWidth="1"/>
    <col min="10" max="10" width="17.5703125" style="21" bestFit="1" customWidth="1"/>
    <col min="11" max="16384" width="9.28515625" style="18"/>
  </cols>
  <sheetData>
    <row r="1" spans="1:10" s="35" customFormat="1" ht="22.5" customHeight="1" x14ac:dyDescent="0.25">
      <c r="A1" s="3" t="s">
        <v>143</v>
      </c>
      <c r="B1" s="29"/>
      <c r="C1" s="29"/>
      <c r="D1" s="31"/>
      <c r="E1" s="32"/>
      <c r="F1" s="31"/>
      <c r="G1" s="32"/>
      <c r="H1" s="34"/>
      <c r="I1" s="32"/>
      <c r="J1" s="34"/>
    </row>
    <row r="2" spans="1:10" s="23" customFormat="1" ht="22.5" customHeight="1" x14ac:dyDescent="0.25">
      <c r="A2" s="60" t="s">
        <v>108</v>
      </c>
      <c r="B2" s="29"/>
      <c r="C2" s="29"/>
      <c r="D2" s="61"/>
      <c r="E2" s="32"/>
      <c r="F2" s="61"/>
      <c r="G2" s="32"/>
      <c r="H2" s="33"/>
      <c r="I2" s="32"/>
      <c r="J2" s="33"/>
    </row>
    <row r="3" spans="1:10" ht="22.5" customHeight="1" x14ac:dyDescent="0.25">
      <c r="A3" s="62"/>
      <c r="B3" s="29"/>
      <c r="C3" s="29"/>
      <c r="D3" s="61"/>
      <c r="E3" s="32"/>
      <c r="F3" s="61"/>
      <c r="G3" s="32"/>
      <c r="H3" s="33"/>
      <c r="I3" s="32"/>
      <c r="J3" s="33"/>
    </row>
    <row r="4" spans="1:10" ht="22.5" customHeight="1" x14ac:dyDescent="0.25">
      <c r="A4" s="62" t="s">
        <v>3</v>
      </c>
      <c r="B4" s="29"/>
      <c r="C4" s="29"/>
      <c r="D4" s="327" t="s">
        <v>2</v>
      </c>
      <c r="E4" s="327"/>
      <c r="F4" s="327"/>
      <c r="G4" s="283"/>
      <c r="H4" s="328" t="s">
        <v>15</v>
      </c>
      <c r="I4" s="328"/>
      <c r="J4" s="328"/>
    </row>
    <row r="5" spans="1:10" ht="22.5" customHeight="1" x14ac:dyDescent="0.25">
      <c r="A5" s="62"/>
      <c r="B5" s="29"/>
      <c r="C5" s="29"/>
      <c r="D5" s="327" t="s">
        <v>16</v>
      </c>
      <c r="E5" s="327"/>
      <c r="F5" s="327"/>
      <c r="G5" s="37"/>
      <c r="H5" s="327" t="s">
        <v>16</v>
      </c>
      <c r="I5" s="327"/>
      <c r="J5" s="327"/>
    </row>
    <row r="6" spans="1:10" ht="22.5" customHeight="1" x14ac:dyDescent="0.25">
      <c r="A6" s="62"/>
      <c r="B6" s="29"/>
      <c r="C6" s="29"/>
      <c r="D6" s="325" t="s">
        <v>85</v>
      </c>
      <c r="E6" s="325"/>
      <c r="F6" s="325"/>
      <c r="G6" s="37"/>
      <c r="H6" s="325" t="s">
        <v>85</v>
      </c>
      <c r="I6" s="325"/>
      <c r="J6" s="325"/>
    </row>
    <row r="7" spans="1:10" ht="22.5" customHeight="1" x14ac:dyDescent="0.25">
      <c r="A7" s="62"/>
      <c r="B7" s="29"/>
      <c r="C7" s="29"/>
      <c r="D7" s="325" t="s">
        <v>212</v>
      </c>
      <c r="E7" s="325"/>
      <c r="F7" s="325"/>
      <c r="G7" s="37"/>
      <c r="H7" s="325" t="s">
        <v>212</v>
      </c>
      <c r="I7" s="325"/>
      <c r="J7" s="325"/>
    </row>
    <row r="8" spans="1:10" ht="22.5" customHeight="1" x14ac:dyDescent="0.3">
      <c r="A8" s="62"/>
      <c r="B8" s="36"/>
      <c r="C8" s="36"/>
      <c r="D8" s="63" t="s">
        <v>184</v>
      </c>
      <c r="E8" s="64"/>
      <c r="F8" s="63" t="s">
        <v>142</v>
      </c>
      <c r="G8" s="64"/>
      <c r="H8" s="63" t="s">
        <v>184</v>
      </c>
      <c r="I8" s="64"/>
      <c r="J8" s="63" t="s">
        <v>142</v>
      </c>
    </row>
    <row r="9" spans="1:10" ht="22.5" customHeight="1" x14ac:dyDescent="0.25">
      <c r="A9" s="65"/>
      <c r="B9" s="29"/>
      <c r="C9" s="29"/>
      <c r="D9" s="326" t="s">
        <v>86</v>
      </c>
      <c r="E9" s="326"/>
      <c r="F9" s="326"/>
      <c r="G9" s="326"/>
      <c r="H9" s="326"/>
      <c r="I9" s="326"/>
      <c r="J9" s="326"/>
    </row>
    <row r="10" spans="1:10" s="25" customFormat="1" ht="22.5" customHeight="1" x14ac:dyDescent="0.35">
      <c r="A10" s="66" t="s">
        <v>105</v>
      </c>
      <c r="B10" s="67"/>
      <c r="C10" s="67"/>
      <c r="D10" s="68"/>
      <c r="E10" s="69"/>
      <c r="F10" s="68"/>
      <c r="G10" s="69"/>
      <c r="H10" s="70"/>
      <c r="I10" s="69"/>
      <c r="J10" s="70"/>
    </row>
    <row r="11" spans="1:10" s="25" customFormat="1" ht="18.75" x14ac:dyDescent="0.3">
      <c r="A11" s="91" t="s">
        <v>106</v>
      </c>
      <c r="B11" s="67"/>
      <c r="C11" s="67"/>
      <c r="D11" s="68">
        <v>2246819</v>
      </c>
      <c r="E11" s="71"/>
      <c r="F11" s="68">
        <v>1308261</v>
      </c>
      <c r="G11" s="71"/>
      <c r="H11" s="68">
        <v>1537064</v>
      </c>
      <c r="I11" s="71"/>
      <c r="J11" s="68">
        <v>866831</v>
      </c>
    </row>
    <row r="12" spans="1:10" s="25" customFormat="1" ht="22.5" customHeight="1" x14ac:dyDescent="0.3">
      <c r="A12" s="72" t="s">
        <v>64</v>
      </c>
      <c r="B12" s="67"/>
      <c r="C12" s="67"/>
      <c r="D12" s="68">
        <v>12954</v>
      </c>
      <c r="E12" s="71"/>
      <c r="F12" s="68">
        <v>10644</v>
      </c>
      <c r="G12" s="71"/>
      <c r="H12" s="68">
        <v>48968</v>
      </c>
      <c r="I12" s="71"/>
      <c r="J12" s="68">
        <v>7012</v>
      </c>
    </row>
    <row r="13" spans="1:10" s="25" customFormat="1" ht="22.5" customHeight="1" x14ac:dyDescent="0.3">
      <c r="A13" s="73" t="s">
        <v>107</v>
      </c>
      <c r="B13" s="67"/>
      <c r="C13" s="67"/>
      <c r="D13" s="247">
        <f>SUM(D11:D12)</f>
        <v>2259773</v>
      </c>
      <c r="E13" s="75"/>
      <c r="F13" s="74">
        <f>SUM(F11:F12)</f>
        <v>1318905</v>
      </c>
      <c r="G13" s="71"/>
      <c r="H13" s="247">
        <f>SUM(H11:H12)</f>
        <v>1586032</v>
      </c>
      <c r="I13" s="71"/>
      <c r="J13" s="74">
        <f>SUM(J11:J12)</f>
        <v>873843</v>
      </c>
    </row>
    <row r="14" spans="1:10" ht="22.5" customHeight="1" x14ac:dyDescent="0.3">
      <c r="A14" s="62"/>
      <c r="B14" s="29"/>
      <c r="C14" s="29"/>
      <c r="D14" s="76"/>
      <c r="E14" s="190"/>
      <c r="F14" s="76"/>
      <c r="G14" s="71"/>
      <c r="H14" s="76"/>
      <c r="I14" s="71"/>
      <c r="J14" s="76"/>
    </row>
    <row r="15" spans="1:10" s="25" customFormat="1" ht="22.5" customHeight="1" x14ac:dyDescent="0.35">
      <c r="A15" s="77" t="s">
        <v>66</v>
      </c>
      <c r="B15" s="67"/>
      <c r="C15" s="67"/>
      <c r="D15" s="70"/>
      <c r="E15" s="69"/>
      <c r="F15" s="70"/>
      <c r="G15" s="69"/>
      <c r="H15" s="70"/>
      <c r="I15" s="71"/>
      <c r="J15" s="70"/>
    </row>
    <row r="16" spans="1:10" s="25" customFormat="1" ht="22.5" customHeight="1" x14ac:dyDescent="0.3">
      <c r="A16" s="70" t="s">
        <v>160</v>
      </c>
      <c r="B16" s="67"/>
      <c r="C16" s="67"/>
      <c r="D16" s="68">
        <v>-1850109</v>
      </c>
      <c r="E16" s="71"/>
      <c r="F16" s="68">
        <v>-1201886</v>
      </c>
      <c r="G16" s="71"/>
      <c r="H16" s="68">
        <v>-1275137</v>
      </c>
      <c r="I16" s="71"/>
      <c r="J16" s="68">
        <v>-798144</v>
      </c>
    </row>
    <row r="17" spans="1:10" s="25" customFormat="1" ht="22.5" customHeight="1" x14ac:dyDescent="0.3">
      <c r="A17" s="79" t="s">
        <v>100</v>
      </c>
      <c r="B17" s="67"/>
      <c r="C17" s="67"/>
      <c r="D17" s="68">
        <v>-53195</v>
      </c>
      <c r="E17" s="71"/>
      <c r="F17" s="68">
        <v>-55252</v>
      </c>
      <c r="G17" s="71"/>
      <c r="H17" s="68">
        <v>-41319</v>
      </c>
      <c r="I17" s="71"/>
      <c r="J17" s="68">
        <v>-42255</v>
      </c>
    </row>
    <row r="18" spans="1:10" s="25" customFormat="1" ht="22.5" customHeight="1" x14ac:dyDescent="0.3">
      <c r="A18" s="79" t="s">
        <v>87</v>
      </c>
      <c r="B18" s="67"/>
      <c r="C18" s="67"/>
      <c r="D18" s="68">
        <v>-147647</v>
      </c>
      <c r="E18" s="71"/>
      <c r="F18" s="68">
        <v>-91178</v>
      </c>
      <c r="G18" s="71"/>
      <c r="H18" s="68">
        <v>-88225</v>
      </c>
      <c r="I18" s="71"/>
      <c r="J18" s="68">
        <v>-41798</v>
      </c>
    </row>
    <row r="19" spans="1:10" s="25" customFormat="1" ht="22.5" customHeight="1" x14ac:dyDescent="0.3">
      <c r="A19" s="90" t="s">
        <v>65</v>
      </c>
      <c r="B19" s="67"/>
      <c r="C19" s="67"/>
      <c r="D19" s="247">
        <f>SUM(D16:D18)</f>
        <v>-2050951</v>
      </c>
      <c r="E19" s="75"/>
      <c r="F19" s="247">
        <f>SUM(F16:F18)</f>
        <v>-1348316</v>
      </c>
      <c r="G19" s="75"/>
      <c r="H19" s="247">
        <f>SUM(H16:H18)</f>
        <v>-1404681</v>
      </c>
      <c r="I19" s="75"/>
      <c r="J19" s="247">
        <f>SUM(J16:J18)</f>
        <v>-882197</v>
      </c>
    </row>
    <row r="20" spans="1:10" s="2" customFormat="1" ht="22.5" customHeight="1" x14ac:dyDescent="0.25">
      <c r="A20" s="80"/>
      <c r="B20" s="81"/>
      <c r="C20" s="81"/>
      <c r="D20" s="82"/>
      <c r="E20" s="82"/>
      <c r="F20" s="82"/>
      <c r="G20" s="82"/>
      <c r="H20" s="82"/>
      <c r="I20" s="82"/>
      <c r="J20" s="82"/>
    </row>
    <row r="21" spans="1:10" s="25" customFormat="1" ht="18.75" x14ac:dyDescent="0.3">
      <c r="A21" s="157" t="s">
        <v>214</v>
      </c>
      <c r="B21" s="156"/>
      <c r="C21" s="156"/>
      <c r="D21" s="161">
        <f>SUM(D13,D19)</f>
        <v>208822</v>
      </c>
      <c r="E21" s="75"/>
      <c r="F21" s="161">
        <f>SUM(F13,F19)</f>
        <v>-29411</v>
      </c>
      <c r="G21" s="75"/>
      <c r="H21" s="161">
        <f>SUM(H13,H19)</f>
        <v>181351</v>
      </c>
      <c r="I21" s="161"/>
      <c r="J21" s="161">
        <f>SUM(J13,J19)</f>
        <v>-8354</v>
      </c>
    </row>
    <row r="22" spans="1:10" s="25" customFormat="1" ht="20.45" customHeight="1" x14ac:dyDescent="0.3">
      <c r="A22" s="159" t="s">
        <v>37</v>
      </c>
      <c r="B22" s="156"/>
      <c r="C22" s="156"/>
      <c r="D22" s="68">
        <v>-48194</v>
      </c>
      <c r="E22" s="71"/>
      <c r="F22" s="68">
        <v>-42646</v>
      </c>
      <c r="G22" s="71"/>
      <c r="H22" s="68">
        <v>-35519</v>
      </c>
      <c r="I22" s="71"/>
      <c r="J22" s="68">
        <v>-32151</v>
      </c>
    </row>
    <row r="23" spans="1:10" s="25" customFormat="1" ht="18.75" x14ac:dyDescent="0.3">
      <c r="A23" s="159" t="s">
        <v>148</v>
      </c>
      <c r="B23" s="67"/>
      <c r="C23" s="67"/>
      <c r="D23" s="162">
        <v>-126</v>
      </c>
      <c r="E23" s="69"/>
      <c r="F23" s="162">
        <v>-468</v>
      </c>
      <c r="G23" s="69"/>
      <c r="H23" s="162">
        <v>0</v>
      </c>
      <c r="I23" s="69"/>
      <c r="J23" s="162">
        <v>0</v>
      </c>
    </row>
    <row r="24" spans="1:10" s="25" customFormat="1" ht="22.5" customHeight="1" x14ac:dyDescent="0.3">
      <c r="A24" s="160" t="s">
        <v>215</v>
      </c>
      <c r="B24" s="67"/>
      <c r="C24" s="67"/>
      <c r="D24" s="82">
        <f>SUM(D21:D23)</f>
        <v>160502</v>
      </c>
      <c r="E24" s="75"/>
      <c r="F24" s="82">
        <f>SUM(F21:F23)</f>
        <v>-72525</v>
      </c>
      <c r="G24" s="75"/>
      <c r="H24" s="82">
        <f>SUM(H21:H23)</f>
        <v>145832</v>
      </c>
      <c r="I24" s="75"/>
      <c r="J24" s="82">
        <f>SUM(J21:J23)</f>
        <v>-40505</v>
      </c>
    </row>
    <row r="25" spans="1:10" s="25" customFormat="1" ht="22.5" customHeight="1" x14ac:dyDescent="0.3">
      <c r="A25" s="159" t="s">
        <v>92</v>
      </c>
      <c r="B25" s="67"/>
      <c r="C25" s="67"/>
      <c r="D25" s="162">
        <v>-48096</v>
      </c>
      <c r="E25" s="69"/>
      <c r="F25" s="162">
        <v>-9255</v>
      </c>
      <c r="G25" s="69"/>
      <c r="H25" s="162">
        <v>-28718</v>
      </c>
      <c r="I25" s="69"/>
      <c r="J25" s="162">
        <v>-5099</v>
      </c>
    </row>
    <row r="26" spans="1:10" s="25" customFormat="1" ht="22.5" customHeight="1" thickBot="1" x14ac:dyDescent="0.35">
      <c r="A26" s="158" t="s">
        <v>216</v>
      </c>
      <c r="B26" s="67"/>
      <c r="C26" s="67"/>
      <c r="D26" s="85">
        <f>+D24+D25</f>
        <v>112406</v>
      </c>
      <c r="E26" s="75"/>
      <c r="F26" s="85">
        <f>+F24+F25</f>
        <v>-81780</v>
      </c>
      <c r="G26" s="75"/>
      <c r="H26" s="85">
        <f>+H24+H25</f>
        <v>117114</v>
      </c>
      <c r="I26" s="75"/>
      <c r="J26" s="85">
        <f>+J24+J25</f>
        <v>-45604</v>
      </c>
    </row>
    <row r="27" spans="1:10" s="25" customFormat="1" ht="22.5" customHeight="1" thickTop="1" x14ac:dyDescent="0.25">
      <c r="A27" s="80"/>
      <c r="B27" s="81"/>
      <c r="C27" s="81"/>
      <c r="D27" s="60"/>
      <c r="E27" s="82"/>
      <c r="F27" s="60"/>
      <c r="G27" s="82"/>
      <c r="H27" s="82"/>
      <c r="I27" s="82"/>
      <c r="J27" s="82"/>
    </row>
    <row r="28" spans="1:10" s="25" customFormat="1" ht="22.5" customHeight="1" x14ac:dyDescent="0.3">
      <c r="A28" s="83" t="s">
        <v>67</v>
      </c>
      <c r="B28" s="67"/>
      <c r="C28" s="67"/>
      <c r="D28" s="84"/>
      <c r="E28" s="75"/>
      <c r="F28" s="84"/>
      <c r="G28" s="75"/>
      <c r="H28" s="84"/>
      <c r="I28" s="75"/>
      <c r="J28" s="84"/>
    </row>
    <row r="29" spans="1:10" s="25" customFormat="1" ht="22.5" customHeight="1" x14ac:dyDescent="0.35">
      <c r="A29" s="86" t="s">
        <v>139</v>
      </c>
      <c r="B29" s="67"/>
      <c r="C29" s="67"/>
      <c r="D29" s="84"/>
      <c r="E29" s="75"/>
      <c r="F29" s="84"/>
      <c r="G29" s="75"/>
      <c r="H29" s="84"/>
      <c r="I29" s="75"/>
      <c r="J29" s="84"/>
    </row>
    <row r="30" spans="1:10" s="25" customFormat="1" ht="22.5" customHeight="1" x14ac:dyDescent="0.3">
      <c r="A30" s="70" t="s">
        <v>125</v>
      </c>
      <c r="B30" s="67"/>
      <c r="C30" s="67"/>
      <c r="D30" s="250">
        <v>-437</v>
      </c>
      <c r="E30" s="71"/>
      <c r="F30" s="250">
        <v>-511</v>
      </c>
      <c r="G30" s="71"/>
      <c r="H30" s="251">
        <v>0</v>
      </c>
      <c r="I30" s="78"/>
      <c r="J30" s="251">
        <v>0</v>
      </c>
    </row>
    <row r="31" spans="1:10" s="25" customFormat="1" ht="22.5" customHeight="1" x14ac:dyDescent="0.3">
      <c r="A31" s="83" t="s">
        <v>170</v>
      </c>
      <c r="B31" s="67"/>
      <c r="C31" s="67"/>
      <c r="D31" s="252">
        <f>SUM(D30:D30)</f>
        <v>-437</v>
      </c>
      <c r="E31" s="87"/>
      <c r="F31" s="252">
        <f>SUM(F30:F30)</f>
        <v>-511</v>
      </c>
      <c r="G31" s="87"/>
      <c r="H31" s="168">
        <f>SUM(H30:H30)</f>
        <v>0</v>
      </c>
      <c r="I31" s="88"/>
      <c r="J31" s="168">
        <f>SUM(J30:J30)</f>
        <v>0</v>
      </c>
    </row>
    <row r="32" spans="1:10" s="2" customFormat="1" ht="22.5" customHeight="1" x14ac:dyDescent="0.25">
      <c r="A32" s="60" t="s">
        <v>217</v>
      </c>
      <c r="F32" s="171"/>
      <c r="G32" s="171"/>
      <c r="H32" s="171"/>
      <c r="I32" s="171"/>
      <c r="J32" s="171"/>
    </row>
    <row r="33" spans="1:10" s="2" customFormat="1" ht="22.5" customHeight="1" x14ac:dyDescent="0.25">
      <c r="A33" s="60" t="s">
        <v>147</v>
      </c>
      <c r="D33" s="147">
        <f>+D31</f>
        <v>-437</v>
      </c>
      <c r="E33" s="140"/>
      <c r="F33" s="147">
        <f>+F31</f>
        <v>-511</v>
      </c>
      <c r="G33" s="140"/>
      <c r="H33" s="167">
        <f>+H31</f>
        <v>0</v>
      </c>
      <c r="I33" s="140"/>
      <c r="J33" s="167">
        <f>+J31</f>
        <v>0</v>
      </c>
    </row>
    <row r="34" spans="1:10" s="2" customFormat="1" ht="22.5" customHeight="1" thickBot="1" x14ac:dyDescent="0.3">
      <c r="A34" s="60" t="s">
        <v>218</v>
      </c>
      <c r="D34" s="85">
        <f>SUM(D26,D33)</f>
        <v>111969</v>
      </c>
      <c r="E34" s="140"/>
      <c r="F34" s="145">
        <f>SUM(F26,F33)</f>
        <v>-82291</v>
      </c>
      <c r="G34" s="140"/>
      <c r="H34" s="85">
        <f>SUM(H26,H33)</f>
        <v>117114</v>
      </c>
      <c r="I34" s="140"/>
      <c r="J34" s="145">
        <f>SUM(J26,J33)</f>
        <v>-45604</v>
      </c>
    </row>
    <row r="35" spans="1:10" s="2" customFormat="1" ht="22.5" customHeight="1" thickTop="1" x14ac:dyDescent="0.25">
      <c r="A35" s="60"/>
      <c r="D35" s="140"/>
      <c r="E35" s="140"/>
      <c r="F35" s="140"/>
      <c r="G35" s="140"/>
      <c r="H35" s="140"/>
      <c r="I35" s="140"/>
      <c r="J35" s="140"/>
    </row>
    <row r="36" spans="1:10" s="2" customFormat="1" ht="22.5" customHeight="1" x14ac:dyDescent="0.3">
      <c r="A36" s="83" t="s">
        <v>219</v>
      </c>
      <c r="D36" s="140"/>
      <c r="E36" s="140"/>
      <c r="F36" s="140"/>
      <c r="G36" s="140"/>
      <c r="H36" s="140"/>
      <c r="I36" s="140"/>
      <c r="J36" s="140"/>
    </row>
    <row r="37" spans="1:10" s="25" customFormat="1" ht="22.5" customHeight="1" x14ac:dyDescent="0.3">
      <c r="A37" s="70" t="s">
        <v>127</v>
      </c>
      <c r="D37" s="68">
        <f>D26-D38</f>
        <v>119586</v>
      </c>
      <c r="E37" s="68"/>
      <c r="F37" s="68">
        <f>F26-F38</f>
        <v>-55496</v>
      </c>
      <c r="G37" s="68"/>
      <c r="H37" s="68">
        <f>H26-H38</f>
        <v>117114</v>
      </c>
      <c r="I37" s="68"/>
      <c r="J37" s="68">
        <f>J26-J38</f>
        <v>-45604</v>
      </c>
    </row>
    <row r="38" spans="1:10" s="25" customFormat="1" ht="22.5" customHeight="1" x14ac:dyDescent="0.3">
      <c r="A38" s="70" t="s">
        <v>42</v>
      </c>
      <c r="D38" s="68">
        <v>-7180</v>
      </c>
      <c r="E38" s="68"/>
      <c r="F38" s="68">
        <v>-26284</v>
      </c>
      <c r="G38" s="68"/>
      <c r="H38" s="166">
        <v>0</v>
      </c>
      <c r="I38" s="68"/>
      <c r="J38" s="166">
        <v>0</v>
      </c>
    </row>
    <row r="39" spans="1:10" ht="22.5" customHeight="1" thickBot="1" x14ac:dyDescent="0.3">
      <c r="A39" s="80" t="s">
        <v>216</v>
      </c>
      <c r="D39" s="141">
        <f>SUM(D37:D38)</f>
        <v>112406</v>
      </c>
      <c r="E39" s="139"/>
      <c r="F39" s="141">
        <f>SUM(F37:F38)</f>
        <v>-81780</v>
      </c>
      <c r="G39" s="139"/>
      <c r="H39" s="141">
        <f>SUM(H37:H38)</f>
        <v>117114</v>
      </c>
      <c r="I39" s="139"/>
      <c r="J39" s="141">
        <f>SUM(J37:J38)</f>
        <v>-45604</v>
      </c>
    </row>
    <row r="40" spans="1:10" ht="22.5" customHeight="1" thickTop="1" x14ac:dyDescent="0.3">
      <c r="A40" s="83"/>
      <c r="D40" s="139"/>
      <c r="E40" s="142"/>
      <c r="F40" s="139"/>
      <c r="G40" s="142"/>
      <c r="H40" s="143"/>
      <c r="I40" s="142"/>
      <c r="J40" s="143"/>
    </row>
    <row r="41" spans="1:10" ht="22.5" customHeight="1" x14ac:dyDescent="0.25">
      <c r="A41" s="80" t="s">
        <v>221</v>
      </c>
      <c r="D41" s="139"/>
      <c r="E41" s="142"/>
      <c r="F41" s="139"/>
      <c r="G41" s="142"/>
      <c r="H41" s="143"/>
      <c r="I41" s="142"/>
      <c r="J41" s="143"/>
    </row>
    <row r="42" spans="1:10" ht="22.5" customHeight="1" x14ac:dyDescent="0.25">
      <c r="A42" s="62" t="s">
        <v>126</v>
      </c>
      <c r="D42" s="139">
        <f>D34-D43</f>
        <v>119977</v>
      </c>
      <c r="E42" s="139"/>
      <c r="F42" s="139">
        <f>F34-F43</f>
        <v>-55362</v>
      </c>
      <c r="G42" s="139"/>
      <c r="H42" s="139">
        <f>H34-H43</f>
        <v>117114</v>
      </c>
      <c r="I42" s="139"/>
      <c r="J42" s="139">
        <f>J34-J43</f>
        <v>-45604</v>
      </c>
    </row>
    <row r="43" spans="1:10" ht="22.5" customHeight="1" x14ac:dyDescent="0.3">
      <c r="A43" s="62" t="s">
        <v>82</v>
      </c>
      <c r="D43" s="139">
        <v>-8008</v>
      </c>
      <c r="E43" s="142"/>
      <c r="F43" s="139">
        <v>-26929</v>
      </c>
      <c r="G43" s="142"/>
      <c r="H43" s="166">
        <v>0</v>
      </c>
      <c r="I43" s="68"/>
      <c r="J43" s="166">
        <v>0</v>
      </c>
    </row>
    <row r="44" spans="1:10" ht="22.5" customHeight="1" thickBot="1" x14ac:dyDescent="0.3">
      <c r="A44" s="80" t="s">
        <v>133</v>
      </c>
      <c r="D44" s="141">
        <f>SUM(D42:D43)</f>
        <v>111969</v>
      </c>
      <c r="E44" s="139"/>
      <c r="F44" s="141">
        <f>SUM(F42:F43)</f>
        <v>-82291</v>
      </c>
      <c r="G44" s="139"/>
      <c r="H44" s="141">
        <f>SUM(H42:H43)</f>
        <v>117114</v>
      </c>
      <c r="I44" s="139"/>
      <c r="J44" s="141">
        <f>SUM(J42:J43)</f>
        <v>-45604</v>
      </c>
    </row>
    <row r="45" spans="1:10" ht="22.5" customHeight="1" thickTop="1" x14ac:dyDescent="0.25">
      <c r="A45" s="80"/>
      <c r="D45" s="139"/>
      <c r="E45" s="142"/>
      <c r="F45" s="139"/>
      <c r="G45" s="142"/>
      <c r="H45" s="143"/>
      <c r="I45" s="142"/>
      <c r="J45" s="143"/>
    </row>
    <row r="46" spans="1:10" ht="22.5" customHeight="1" x14ac:dyDescent="0.35">
      <c r="A46" s="253" t="s">
        <v>234</v>
      </c>
      <c r="B46" s="29"/>
      <c r="D46" s="139"/>
      <c r="E46" s="142"/>
      <c r="F46" s="139"/>
      <c r="G46" s="142"/>
      <c r="H46" s="143"/>
      <c r="I46" s="142"/>
      <c r="J46" s="143"/>
    </row>
    <row r="47" spans="1:10" ht="22.5" customHeight="1" thickBot="1" x14ac:dyDescent="0.35">
      <c r="A47" s="79" t="s">
        <v>235</v>
      </c>
      <c r="D47" s="146">
        <f>+D37/681480</f>
        <v>0.17547983799964784</v>
      </c>
      <c r="E47" s="144"/>
      <c r="F47" s="146">
        <f>+F37/681480</f>
        <v>-8.1434524857662741E-2</v>
      </c>
      <c r="G47" s="144"/>
      <c r="H47" s="146">
        <f t="shared" ref="H47" si="0">+H37/681480</f>
        <v>0.17185243880964959</v>
      </c>
      <c r="I47" s="144"/>
      <c r="J47" s="146">
        <f t="shared" ref="J47" si="1">+J37/681480</f>
        <v>-6.6919058519692431E-2</v>
      </c>
    </row>
    <row r="48" spans="1:10" ht="22.5" customHeight="1" thickTop="1" x14ac:dyDescent="0.25"/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>
    <oddFooter>&amp;L&amp;12The accompanying notes are an integral part of these interim financial statements.&amp;11
&amp;C&amp;12&amp;P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48"/>
  <sheetViews>
    <sheetView view="pageBreakPreview" zoomScale="70" zoomScaleNormal="55" zoomScaleSheetLayoutView="70" workbookViewId="0">
      <selection activeCell="G49" sqref="G49"/>
    </sheetView>
  </sheetViews>
  <sheetFormatPr defaultColWidth="9.28515625" defaultRowHeight="22.5" customHeight="1" x14ac:dyDescent="0.25"/>
  <cols>
    <col min="1" max="1" width="72.5703125" style="215" customWidth="1"/>
    <col min="2" max="2" width="6.7109375" style="216" customWidth="1"/>
    <col min="3" max="3" width="1" style="216" customWidth="1"/>
    <col min="4" max="4" width="15.5703125" style="245" customWidth="1"/>
    <col min="5" max="5" width="1" style="244" customWidth="1"/>
    <col min="6" max="6" width="15.5703125" style="304" customWidth="1"/>
    <col min="7" max="7" width="1" style="305" customWidth="1"/>
    <col min="8" max="8" width="15.5703125" style="305" customWidth="1"/>
    <col min="9" max="9" width="1" style="305" customWidth="1"/>
    <col min="10" max="10" width="15.5703125" style="305" customWidth="1"/>
    <col min="11" max="16384" width="9.28515625" style="217"/>
  </cols>
  <sheetData>
    <row r="1" spans="1:10" s="208" customFormat="1" ht="22.5" customHeight="1" x14ac:dyDescent="0.25">
      <c r="A1" s="259" t="s">
        <v>143</v>
      </c>
      <c r="B1" s="204"/>
      <c r="C1" s="204"/>
      <c r="D1" s="260"/>
      <c r="E1" s="207"/>
      <c r="F1" s="31"/>
      <c r="G1" s="33"/>
      <c r="H1" s="34"/>
      <c r="I1" s="33"/>
      <c r="J1" s="34"/>
    </row>
    <row r="2" spans="1:10" s="214" customFormat="1" ht="22.5" customHeight="1" x14ac:dyDescent="0.25">
      <c r="A2" s="261" t="s">
        <v>108</v>
      </c>
      <c r="B2" s="204"/>
      <c r="C2" s="204"/>
      <c r="D2" s="206"/>
      <c r="E2" s="207"/>
      <c r="F2" s="61"/>
      <c r="G2" s="33"/>
      <c r="H2" s="33"/>
      <c r="I2" s="33"/>
      <c r="J2" s="33"/>
    </row>
    <row r="3" spans="1:10" ht="22.5" customHeight="1" x14ac:dyDescent="0.25">
      <c r="A3" s="205"/>
      <c r="B3" s="204"/>
      <c r="C3" s="204"/>
      <c r="D3" s="206"/>
      <c r="E3" s="207"/>
      <c r="F3" s="61"/>
      <c r="G3" s="33"/>
      <c r="H3" s="33"/>
      <c r="I3" s="33"/>
      <c r="J3" s="33"/>
    </row>
    <row r="4" spans="1:10" ht="22.5" customHeight="1" x14ac:dyDescent="0.25">
      <c r="A4" s="205" t="s">
        <v>3</v>
      </c>
      <c r="B4" s="204"/>
      <c r="C4" s="204"/>
      <c r="D4" s="331" t="s">
        <v>2</v>
      </c>
      <c r="E4" s="331"/>
      <c r="F4" s="331"/>
      <c r="G4" s="306"/>
      <c r="H4" s="328" t="s">
        <v>15</v>
      </c>
      <c r="I4" s="328"/>
      <c r="J4" s="328"/>
    </row>
    <row r="5" spans="1:10" ht="22.5" customHeight="1" x14ac:dyDescent="0.25">
      <c r="A5" s="205"/>
      <c r="B5" s="204"/>
      <c r="C5" s="204"/>
      <c r="D5" s="331" t="s">
        <v>16</v>
      </c>
      <c r="E5" s="331"/>
      <c r="F5" s="331"/>
      <c r="G5" s="61"/>
      <c r="H5" s="332" t="s">
        <v>16</v>
      </c>
      <c r="I5" s="332"/>
      <c r="J5" s="332"/>
    </row>
    <row r="6" spans="1:10" ht="22.5" customHeight="1" x14ac:dyDescent="0.25">
      <c r="A6" s="205"/>
      <c r="B6" s="204"/>
      <c r="C6" s="204"/>
      <c r="D6" s="329" t="s">
        <v>213</v>
      </c>
      <c r="E6" s="329"/>
      <c r="F6" s="329"/>
      <c r="G6" s="61"/>
      <c r="H6" s="325" t="s">
        <v>213</v>
      </c>
      <c r="I6" s="325"/>
      <c r="J6" s="325"/>
    </row>
    <row r="7" spans="1:10" ht="22.5" customHeight="1" x14ac:dyDescent="0.25">
      <c r="A7" s="205"/>
      <c r="B7" s="204"/>
      <c r="C7" s="204"/>
      <c r="D7" s="329" t="s">
        <v>212</v>
      </c>
      <c r="E7" s="329"/>
      <c r="F7" s="329"/>
      <c r="G7" s="61"/>
      <c r="H7" s="325" t="s">
        <v>212</v>
      </c>
      <c r="I7" s="325"/>
      <c r="J7" s="325"/>
    </row>
    <row r="8" spans="1:10" ht="22.5" customHeight="1" x14ac:dyDescent="0.3">
      <c r="A8" s="205"/>
      <c r="B8" s="204" t="s">
        <v>25</v>
      </c>
      <c r="C8" s="204"/>
      <c r="D8" s="262" t="s">
        <v>184</v>
      </c>
      <c r="E8" s="263"/>
      <c r="F8" s="63" t="s">
        <v>142</v>
      </c>
      <c r="G8" s="307"/>
      <c r="H8" s="63" t="s">
        <v>184</v>
      </c>
      <c r="I8" s="307"/>
      <c r="J8" s="63" t="s">
        <v>142</v>
      </c>
    </row>
    <row r="9" spans="1:10" ht="22.5" customHeight="1" x14ac:dyDescent="0.25">
      <c r="A9" s="264"/>
      <c r="B9" s="204"/>
      <c r="C9" s="204"/>
      <c r="D9" s="330" t="s">
        <v>86</v>
      </c>
      <c r="E9" s="330"/>
      <c r="F9" s="330"/>
      <c r="G9" s="330"/>
      <c r="H9" s="330"/>
      <c r="I9" s="330"/>
      <c r="J9" s="330"/>
    </row>
    <row r="10" spans="1:10" s="170" customFormat="1" ht="22.5" customHeight="1" x14ac:dyDescent="0.35">
      <c r="A10" s="66" t="s">
        <v>105</v>
      </c>
      <c r="B10" s="265"/>
      <c r="C10" s="265"/>
      <c r="D10" s="68"/>
      <c r="E10" s="266"/>
      <c r="F10" s="68"/>
      <c r="G10" s="59"/>
      <c r="H10" s="59"/>
      <c r="I10" s="59"/>
      <c r="J10" s="59"/>
    </row>
    <row r="11" spans="1:10" s="170" customFormat="1" ht="18.75" x14ac:dyDescent="0.3">
      <c r="A11" s="266" t="s">
        <v>106</v>
      </c>
      <c r="B11" s="265">
        <v>11</v>
      </c>
      <c r="C11" s="265"/>
      <c r="D11" s="68">
        <v>4496776</v>
      </c>
      <c r="E11" s="71"/>
      <c r="F11" s="68">
        <v>2947507</v>
      </c>
      <c r="G11" s="71"/>
      <c r="H11" s="68">
        <v>3333546</v>
      </c>
      <c r="I11" s="71"/>
      <c r="J11" s="68">
        <v>2149547</v>
      </c>
    </row>
    <row r="12" spans="1:10" s="170" customFormat="1" ht="22.5" customHeight="1" x14ac:dyDescent="0.3">
      <c r="A12" s="267" t="s">
        <v>64</v>
      </c>
      <c r="B12" s="265"/>
      <c r="C12" s="265"/>
      <c r="D12" s="68">
        <v>22528</v>
      </c>
      <c r="E12" s="71"/>
      <c r="F12" s="68">
        <v>31857</v>
      </c>
      <c r="G12" s="71"/>
      <c r="H12" s="68">
        <v>59001</v>
      </c>
      <c r="I12" s="71"/>
      <c r="J12" s="68">
        <v>23895</v>
      </c>
    </row>
    <row r="13" spans="1:10" s="170" customFormat="1" ht="22.5" customHeight="1" x14ac:dyDescent="0.3">
      <c r="A13" s="73" t="s">
        <v>107</v>
      </c>
      <c r="B13" s="265"/>
      <c r="C13" s="265"/>
      <c r="D13" s="268">
        <f>SUM(D11:D12)</f>
        <v>4519304</v>
      </c>
      <c r="E13" s="269"/>
      <c r="F13" s="308">
        <f>SUM(F11:F12)</f>
        <v>2979364</v>
      </c>
      <c r="G13" s="71"/>
      <c r="H13" s="308">
        <f>SUM(H11:H12)</f>
        <v>3392547</v>
      </c>
      <c r="I13" s="71"/>
      <c r="J13" s="308">
        <f>SUM(J11:J12)</f>
        <v>2173442</v>
      </c>
    </row>
    <row r="14" spans="1:10" ht="22.5" customHeight="1" x14ac:dyDescent="0.3">
      <c r="A14" s="205"/>
      <c r="B14" s="204"/>
      <c r="C14" s="204"/>
      <c r="D14" s="270"/>
      <c r="E14" s="190"/>
      <c r="F14" s="309"/>
      <c r="G14" s="71"/>
      <c r="H14" s="309"/>
      <c r="I14" s="71"/>
      <c r="J14" s="309"/>
    </row>
    <row r="15" spans="1:10" s="170" customFormat="1" ht="22.5" customHeight="1" x14ac:dyDescent="0.35">
      <c r="A15" s="271" t="s">
        <v>66</v>
      </c>
      <c r="B15" s="265"/>
      <c r="C15" s="265"/>
      <c r="D15" s="266"/>
      <c r="E15" s="266"/>
      <c r="F15" s="59"/>
      <c r="G15" s="59"/>
      <c r="H15" s="59"/>
      <c r="I15" s="71"/>
      <c r="J15" s="59"/>
    </row>
    <row r="16" spans="1:10" s="170" customFormat="1" ht="22.5" customHeight="1" x14ac:dyDescent="0.3">
      <c r="A16" s="266" t="s">
        <v>160</v>
      </c>
      <c r="B16" s="265"/>
      <c r="C16" s="265"/>
      <c r="D16" s="68">
        <v>-3764911</v>
      </c>
      <c r="E16" s="71"/>
      <c r="F16" s="68">
        <v>-2629773</v>
      </c>
      <c r="G16" s="71"/>
      <c r="H16" s="68">
        <v>-2844267</v>
      </c>
      <c r="I16" s="71"/>
      <c r="J16" s="68">
        <v>-1884446</v>
      </c>
    </row>
    <row r="17" spans="1:10" s="170" customFormat="1" ht="22.5" customHeight="1" x14ac:dyDescent="0.3">
      <c r="A17" s="272" t="s">
        <v>100</v>
      </c>
      <c r="B17" s="265"/>
      <c r="C17" s="265"/>
      <c r="D17" s="68">
        <v>-121678</v>
      </c>
      <c r="E17" s="71"/>
      <c r="F17" s="68">
        <v>-115836</v>
      </c>
      <c r="G17" s="71"/>
      <c r="H17" s="68">
        <v>-97304</v>
      </c>
      <c r="I17" s="71"/>
      <c r="J17" s="68">
        <v>-91606</v>
      </c>
    </row>
    <row r="18" spans="1:10" s="170" customFormat="1" ht="22.5" customHeight="1" x14ac:dyDescent="0.3">
      <c r="A18" s="272" t="s">
        <v>87</v>
      </c>
      <c r="B18" s="265"/>
      <c r="C18" s="265"/>
      <c r="D18" s="68">
        <v>-242484</v>
      </c>
      <c r="E18" s="71"/>
      <c r="F18" s="68">
        <v>-147116</v>
      </c>
      <c r="G18" s="71"/>
      <c r="H18" s="68">
        <v>-138423</v>
      </c>
      <c r="I18" s="71"/>
      <c r="J18" s="68">
        <v>-62427</v>
      </c>
    </row>
    <row r="19" spans="1:10" s="170" customFormat="1" ht="22.5" customHeight="1" x14ac:dyDescent="0.3">
      <c r="A19" s="73" t="s">
        <v>65</v>
      </c>
      <c r="B19" s="265"/>
      <c r="C19" s="265"/>
      <c r="D19" s="343">
        <f>SUM(D16:D18)</f>
        <v>-4129073</v>
      </c>
      <c r="E19" s="269"/>
      <c r="F19" s="343">
        <f>SUM(F16:F18)</f>
        <v>-2892725</v>
      </c>
      <c r="G19" s="310"/>
      <c r="H19" s="343">
        <f>SUM(H16:H18)</f>
        <v>-3079994</v>
      </c>
      <c r="I19" s="310"/>
      <c r="J19" s="343">
        <f>SUM(J16:J18)</f>
        <v>-2038479</v>
      </c>
    </row>
    <row r="20" spans="1:10" s="274" customFormat="1" ht="22.5" customHeight="1" x14ac:dyDescent="0.25">
      <c r="A20" s="259"/>
      <c r="B20" s="273"/>
      <c r="C20" s="273"/>
      <c r="D20" s="82"/>
      <c r="E20" s="82"/>
      <c r="F20" s="82"/>
      <c r="G20" s="82"/>
      <c r="H20" s="82"/>
      <c r="I20" s="82"/>
      <c r="J20" s="82"/>
    </row>
    <row r="21" spans="1:10" s="170" customFormat="1" ht="21" customHeight="1" x14ac:dyDescent="0.3">
      <c r="A21" s="275" t="s">
        <v>214</v>
      </c>
      <c r="B21" s="265"/>
      <c r="C21" s="265"/>
      <c r="D21" s="161">
        <f>SUM(D13,D19)</f>
        <v>390231</v>
      </c>
      <c r="E21" s="269"/>
      <c r="F21" s="161">
        <f>SUM(F13,F19)</f>
        <v>86639</v>
      </c>
      <c r="G21" s="310"/>
      <c r="H21" s="161">
        <f>SUM(H13,H19)</f>
        <v>312553</v>
      </c>
      <c r="I21" s="161"/>
      <c r="J21" s="161">
        <f>SUM(J13,J19)</f>
        <v>134963</v>
      </c>
    </row>
    <row r="22" spans="1:10" s="170" customFormat="1" ht="18.75" x14ac:dyDescent="0.3">
      <c r="A22" s="276" t="s">
        <v>37</v>
      </c>
      <c r="B22" s="265"/>
      <c r="C22" s="265"/>
      <c r="D22" s="68">
        <v>-94514</v>
      </c>
      <c r="E22" s="71"/>
      <c r="F22" s="68">
        <v>-92750</v>
      </c>
      <c r="G22" s="71"/>
      <c r="H22" s="68">
        <v>-72367</v>
      </c>
      <c r="I22" s="71"/>
      <c r="J22" s="68">
        <v>-70623</v>
      </c>
    </row>
    <row r="23" spans="1:10" s="170" customFormat="1" ht="22.5" customHeight="1" x14ac:dyDescent="0.3">
      <c r="A23" s="276" t="s">
        <v>148</v>
      </c>
      <c r="B23" s="265"/>
      <c r="C23" s="265"/>
      <c r="D23" s="162">
        <v>-982</v>
      </c>
      <c r="E23" s="266"/>
      <c r="F23" s="162">
        <v>-1397</v>
      </c>
      <c r="G23" s="59"/>
      <c r="H23" s="162">
        <v>0</v>
      </c>
      <c r="I23" s="59"/>
      <c r="J23" s="162">
        <v>0</v>
      </c>
    </row>
    <row r="24" spans="1:10" s="170" customFormat="1" ht="22.5" customHeight="1" x14ac:dyDescent="0.3">
      <c r="A24" s="155" t="s">
        <v>215</v>
      </c>
      <c r="B24" s="265"/>
      <c r="C24" s="265"/>
      <c r="D24" s="82">
        <f>SUM(D21:D23)</f>
        <v>294735</v>
      </c>
      <c r="E24" s="269"/>
      <c r="F24" s="82">
        <f>SUM(F21:F23)</f>
        <v>-7508</v>
      </c>
      <c r="G24" s="310"/>
      <c r="H24" s="82">
        <f>SUM(H21:H23)</f>
        <v>240186</v>
      </c>
      <c r="I24" s="310"/>
      <c r="J24" s="82">
        <f>SUM(J21:J23)</f>
        <v>64340</v>
      </c>
    </row>
    <row r="25" spans="1:10" s="170" customFormat="1" ht="22.5" customHeight="1" x14ac:dyDescent="0.3">
      <c r="A25" s="276" t="s">
        <v>247</v>
      </c>
      <c r="B25" s="265"/>
      <c r="C25" s="265"/>
      <c r="D25" s="162">
        <v>-78945</v>
      </c>
      <c r="E25" s="266"/>
      <c r="F25" s="162">
        <v>-28134</v>
      </c>
      <c r="G25" s="59"/>
      <c r="H25" s="162">
        <v>-47592</v>
      </c>
      <c r="I25" s="59"/>
      <c r="J25" s="162">
        <v>-13072</v>
      </c>
    </row>
    <row r="26" spans="1:10" s="170" customFormat="1" ht="22.5" customHeight="1" thickBot="1" x14ac:dyDescent="0.35">
      <c r="A26" s="155" t="s">
        <v>216</v>
      </c>
      <c r="B26" s="265"/>
      <c r="C26" s="265"/>
      <c r="D26" s="85">
        <f>+D24+D25</f>
        <v>215790</v>
      </c>
      <c r="E26" s="269"/>
      <c r="F26" s="85">
        <f>+F24+F25</f>
        <v>-35642</v>
      </c>
      <c r="G26" s="310"/>
      <c r="H26" s="85">
        <f>+H24+H25</f>
        <v>192594</v>
      </c>
      <c r="I26" s="310"/>
      <c r="J26" s="85">
        <f>+J24+J25</f>
        <v>51268</v>
      </c>
    </row>
    <row r="27" spans="1:10" s="170" customFormat="1" ht="22.5" customHeight="1" thickTop="1" x14ac:dyDescent="0.25">
      <c r="A27" s="259"/>
      <c r="B27" s="273"/>
      <c r="C27" s="273"/>
      <c r="D27" s="261"/>
      <c r="E27" s="82"/>
      <c r="F27" s="60"/>
      <c r="G27" s="82"/>
      <c r="H27" s="82"/>
      <c r="I27" s="82"/>
      <c r="J27" s="82"/>
    </row>
    <row r="28" spans="1:10" s="170" customFormat="1" ht="22.5" customHeight="1" x14ac:dyDescent="0.3">
      <c r="A28" s="269" t="s">
        <v>67</v>
      </c>
      <c r="B28" s="265"/>
      <c r="C28" s="265"/>
      <c r="D28" s="277"/>
      <c r="E28" s="269"/>
      <c r="F28" s="311"/>
      <c r="G28" s="310"/>
      <c r="H28" s="311"/>
      <c r="I28" s="310"/>
      <c r="J28" s="311"/>
    </row>
    <row r="29" spans="1:10" s="170" customFormat="1" ht="22.5" customHeight="1" x14ac:dyDescent="0.35">
      <c r="A29" s="278" t="s">
        <v>139</v>
      </c>
      <c r="B29" s="265"/>
      <c r="C29" s="265"/>
      <c r="D29" s="277"/>
      <c r="E29" s="269"/>
      <c r="F29" s="311"/>
      <c r="G29" s="310"/>
      <c r="H29" s="311"/>
      <c r="I29" s="310"/>
      <c r="J29" s="311"/>
    </row>
    <row r="30" spans="1:10" s="170" customFormat="1" ht="22.5" customHeight="1" x14ac:dyDescent="0.3">
      <c r="A30" s="266" t="s">
        <v>125</v>
      </c>
      <c r="B30" s="265"/>
      <c r="C30" s="265"/>
      <c r="D30" s="250">
        <v>-183</v>
      </c>
      <c r="E30" s="71"/>
      <c r="F30" s="250">
        <v>-161</v>
      </c>
      <c r="G30" s="71"/>
      <c r="H30" s="251">
        <v>0</v>
      </c>
      <c r="I30" s="78"/>
      <c r="J30" s="251">
        <v>0</v>
      </c>
    </row>
    <row r="31" spans="1:10" s="170" customFormat="1" ht="22.5" customHeight="1" x14ac:dyDescent="0.3">
      <c r="A31" s="269" t="s">
        <v>170</v>
      </c>
      <c r="B31" s="265"/>
      <c r="C31" s="265"/>
      <c r="D31" s="343">
        <f>SUM(D30:D30)</f>
        <v>-183</v>
      </c>
      <c r="E31" s="269"/>
      <c r="F31" s="343">
        <f>SUM(F30:F30)</f>
        <v>-161</v>
      </c>
      <c r="G31" s="310"/>
      <c r="H31" s="343">
        <f>SUM(H30:H30)</f>
        <v>0</v>
      </c>
      <c r="I31" s="310"/>
      <c r="J31" s="343">
        <f>SUM(J30:J30)</f>
        <v>0</v>
      </c>
    </row>
    <row r="32" spans="1:10" s="274" customFormat="1" ht="22.5" customHeight="1" x14ac:dyDescent="0.3">
      <c r="A32" s="269" t="s">
        <v>217</v>
      </c>
      <c r="F32" s="171"/>
      <c r="G32" s="171"/>
      <c r="H32" s="171"/>
      <c r="I32" s="171"/>
      <c r="J32" s="171"/>
    </row>
    <row r="33" spans="1:10" s="274" customFormat="1" ht="22.5" customHeight="1" x14ac:dyDescent="0.3">
      <c r="A33" s="269" t="s">
        <v>147</v>
      </c>
      <c r="D33" s="147">
        <f>+D31</f>
        <v>-183</v>
      </c>
      <c r="E33" s="140"/>
      <c r="F33" s="147">
        <f>+F31</f>
        <v>-161</v>
      </c>
      <c r="G33" s="140"/>
      <c r="H33" s="147">
        <f>+H31</f>
        <v>0</v>
      </c>
      <c r="I33" s="140"/>
      <c r="J33" s="147">
        <f>+J31</f>
        <v>0</v>
      </c>
    </row>
    <row r="34" spans="1:10" s="274" customFormat="1" ht="22.5" customHeight="1" thickBot="1" x14ac:dyDescent="0.35">
      <c r="A34" s="269" t="s">
        <v>218</v>
      </c>
      <c r="D34" s="145">
        <f>SUM(D26,D33)</f>
        <v>215607</v>
      </c>
      <c r="E34" s="140"/>
      <c r="F34" s="145">
        <f>SUM(F26,F33)</f>
        <v>-35803</v>
      </c>
      <c r="G34" s="140"/>
      <c r="H34" s="145">
        <f>SUM(H26,H33)</f>
        <v>192594</v>
      </c>
      <c r="I34" s="140"/>
      <c r="J34" s="145">
        <f>SUM(J26,J33)</f>
        <v>51268</v>
      </c>
    </row>
    <row r="35" spans="1:10" s="274" customFormat="1" ht="22.5" customHeight="1" thickTop="1" x14ac:dyDescent="0.25">
      <c r="A35" s="261"/>
      <c r="D35" s="140"/>
      <c r="E35" s="140"/>
      <c r="F35" s="140"/>
      <c r="G35" s="140"/>
      <c r="H35" s="140"/>
      <c r="I35" s="140"/>
      <c r="J35" s="140"/>
    </row>
    <row r="36" spans="1:10" s="274" customFormat="1" ht="22.5" customHeight="1" x14ac:dyDescent="0.3">
      <c r="A36" s="269" t="s">
        <v>219</v>
      </c>
      <c r="D36" s="140"/>
      <c r="E36" s="140"/>
      <c r="F36" s="140"/>
      <c r="G36" s="140"/>
      <c r="H36" s="140"/>
      <c r="I36" s="140"/>
      <c r="J36" s="140"/>
    </row>
    <row r="37" spans="1:10" s="170" customFormat="1" ht="22.5" customHeight="1" x14ac:dyDescent="0.3">
      <c r="A37" s="266" t="s">
        <v>220</v>
      </c>
      <c r="D37" s="68">
        <f>D26-D38</f>
        <v>252503</v>
      </c>
      <c r="E37" s="68"/>
      <c r="F37" s="68">
        <f>F26-F38</f>
        <v>18805</v>
      </c>
      <c r="G37" s="68"/>
      <c r="H37" s="68">
        <f>H26-H38</f>
        <v>192594</v>
      </c>
      <c r="I37" s="68"/>
      <c r="J37" s="68">
        <f>J26-J38</f>
        <v>51268</v>
      </c>
    </row>
    <row r="38" spans="1:10" s="170" customFormat="1" ht="22.5" customHeight="1" x14ac:dyDescent="0.3">
      <c r="A38" s="266" t="s">
        <v>42</v>
      </c>
      <c r="D38" s="68">
        <v>-36713</v>
      </c>
      <c r="E38" s="68"/>
      <c r="F38" s="68">
        <v>-54447</v>
      </c>
      <c r="G38" s="68"/>
      <c r="H38" s="166">
        <v>0</v>
      </c>
      <c r="I38" s="68"/>
      <c r="J38" s="166">
        <v>0</v>
      </c>
    </row>
    <row r="39" spans="1:10" ht="22.5" customHeight="1" thickBot="1" x14ac:dyDescent="0.3">
      <c r="A39" s="259" t="s">
        <v>216</v>
      </c>
      <c r="D39" s="141">
        <f>SUM(D37:D38)</f>
        <v>215790</v>
      </c>
      <c r="E39" s="139"/>
      <c r="F39" s="141">
        <f>SUM(F37:F38)</f>
        <v>-35642</v>
      </c>
      <c r="G39" s="139"/>
      <c r="H39" s="141">
        <f t="shared" ref="H39:J39" si="0">SUM(H37:H38)</f>
        <v>192594</v>
      </c>
      <c r="I39" s="139"/>
      <c r="J39" s="141">
        <f t="shared" si="0"/>
        <v>51268</v>
      </c>
    </row>
    <row r="40" spans="1:10" ht="22.5" customHeight="1" thickTop="1" x14ac:dyDescent="0.3">
      <c r="A40" s="269"/>
      <c r="D40" s="139"/>
      <c r="E40" s="142"/>
      <c r="F40" s="139"/>
      <c r="G40" s="142"/>
      <c r="H40" s="143"/>
      <c r="I40" s="142"/>
      <c r="J40" s="143"/>
    </row>
    <row r="41" spans="1:10" ht="22.5" customHeight="1" x14ac:dyDescent="0.25">
      <c r="A41" s="259" t="s">
        <v>221</v>
      </c>
      <c r="D41" s="139"/>
      <c r="E41" s="142"/>
      <c r="F41" s="139"/>
      <c r="G41" s="142"/>
      <c r="H41" s="143"/>
      <c r="I41" s="142"/>
      <c r="J41" s="143"/>
    </row>
    <row r="42" spans="1:10" ht="22.5" customHeight="1" x14ac:dyDescent="0.25">
      <c r="A42" s="205" t="s">
        <v>126</v>
      </c>
      <c r="D42" s="139">
        <f>D34-D43</f>
        <v>253628</v>
      </c>
      <c r="E42" s="139"/>
      <c r="F42" s="139">
        <f>F34-F43</f>
        <v>18882</v>
      </c>
      <c r="G42" s="139"/>
      <c r="H42" s="139">
        <f>H34-H43</f>
        <v>192594</v>
      </c>
      <c r="I42" s="139"/>
      <c r="J42" s="139">
        <f>J34-J43</f>
        <v>51268</v>
      </c>
    </row>
    <row r="43" spans="1:10" ht="22.5" customHeight="1" x14ac:dyDescent="0.3">
      <c r="A43" s="205" t="s">
        <v>82</v>
      </c>
      <c r="D43" s="139">
        <f>'SCE (conso)-6'!AC38</f>
        <v>-38021</v>
      </c>
      <c r="E43" s="142"/>
      <c r="F43" s="139">
        <v>-54685</v>
      </c>
      <c r="G43" s="142"/>
      <c r="H43" s="166">
        <v>0</v>
      </c>
      <c r="I43" s="68"/>
      <c r="J43" s="166">
        <v>0</v>
      </c>
    </row>
    <row r="44" spans="1:10" ht="22.5" customHeight="1" thickBot="1" x14ac:dyDescent="0.3">
      <c r="A44" s="259" t="s">
        <v>133</v>
      </c>
      <c r="D44" s="141">
        <f>SUM(D42:D43)</f>
        <v>215607</v>
      </c>
      <c r="E44" s="139"/>
      <c r="F44" s="141">
        <f>SUM(F42:F43)</f>
        <v>-35803</v>
      </c>
      <c r="G44" s="139"/>
      <c r="H44" s="141">
        <f t="shared" ref="H44:J44" si="1">SUM(H42:H43)</f>
        <v>192594</v>
      </c>
      <c r="I44" s="139"/>
      <c r="J44" s="141">
        <f t="shared" si="1"/>
        <v>51268</v>
      </c>
    </row>
    <row r="45" spans="1:10" ht="22.5" customHeight="1" thickTop="1" x14ac:dyDescent="0.25">
      <c r="A45" s="259"/>
      <c r="D45" s="139"/>
      <c r="E45" s="142"/>
      <c r="F45" s="139"/>
      <c r="G45" s="142"/>
      <c r="H45" s="143"/>
      <c r="I45" s="142"/>
      <c r="J45" s="143"/>
    </row>
    <row r="46" spans="1:10" ht="22.5" customHeight="1" x14ac:dyDescent="0.35">
      <c r="A46" s="73" t="s">
        <v>248</v>
      </c>
      <c r="B46" s="204"/>
      <c r="D46" s="139"/>
      <c r="E46" s="142"/>
      <c r="F46" s="139"/>
      <c r="G46" s="142"/>
      <c r="H46" s="143"/>
      <c r="I46" s="142"/>
      <c r="J46" s="143"/>
    </row>
    <row r="47" spans="1:10" ht="22.5" customHeight="1" thickBot="1" x14ac:dyDescent="0.35">
      <c r="A47" s="272" t="s">
        <v>249</v>
      </c>
      <c r="D47" s="279">
        <f>+D37/681480</f>
        <v>0.37052151200328698</v>
      </c>
      <c r="E47" s="280"/>
      <c r="F47" s="279">
        <f>+F37/681480</f>
        <v>2.7594353465985797E-2</v>
      </c>
      <c r="G47" s="280"/>
      <c r="H47" s="279">
        <f t="shared" ref="H47:J47" si="2">+H37/681480</f>
        <v>0.2826113752421201</v>
      </c>
      <c r="I47" s="280"/>
      <c r="J47" s="279">
        <f t="shared" si="2"/>
        <v>7.5230380935610727E-2</v>
      </c>
    </row>
    <row r="48" spans="1:10" ht="22.5" customHeight="1" thickTop="1" x14ac:dyDescent="0.25">
      <c r="A48" s="274"/>
      <c r="D48" s="139"/>
      <c r="E48" s="142"/>
      <c r="F48" s="139"/>
      <c r="G48" s="142"/>
      <c r="H48" s="143"/>
      <c r="I48" s="142"/>
      <c r="J48" s="143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9" firstPageNumber="5" fitToHeight="4" orientation="portrait" useFirstPageNumber="1" r:id="rId1"/>
  <headerFooter>
    <oddFooter>&amp;L&amp;12The accompanying notes are an integral part of these interim financial statements.&amp;11
&amp;C&amp;12&amp;P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3"/>
  <sheetViews>
    <sheetView view="pageBreakPreview" zoomScale="70" zoomScaleNormal="70" zoomScaleSheetLayoutView="70" workbookViewId="0">
      <selection activeCell="S26" sqref="S26"/>
    </sheetView>
  </sheetViews>
  <sheetFormatPr defaultColWidth="9.28515625" defaultRowHeight="20.25" customHeight="1" x14ac:dyDescent="0.25"/>
  <cols>
    <col min="1" max="1" width="58.7109375" style="50" customWidth="1"/>
    <col min="2" max="2" width="10.28515625" style="50" customWidth="1"/>
    <col min="3" max="3" width="1.28515625" style="50" customWidth="1"/>
    <col min="4" max="4" width="13.7109375" style="50" customWidth="1"/>
    <col min="5" max="5" width="1.28515625" style="50" customWidth="1"/>
    <col min="6" max="6" width="14" style="50" customWidth="1"/>
    <col min="7" max="7" width="1.28515625" style="50" customWidth="1"/>
    <col min="8" max="8" width="14" style="50" customWidth="1"/>
    <col min="9" max="9" width="1.28515625" style="50" customWidth="1"/>
    <col min="10" max="10" width="14" style="50" bestFit="1" customWidth="1"/>
    <col min="11" max="12" width="1.28515625" style="50" customWidth="1"/>
    <col min="13" max="13" width="14" style="50" bestFit="1" customWidth="1"/>
    <col min="14" max="14" width="1.28515625" style="50" customWidth="1"/>
    <col min="15" max="15" width="16.7109375" style="50" customWidth="1"/>
    <col min="16" max="16" width="1.28515625" style="50" customWidth="1"/>
    <col min="17" max="17" width="15.28515625" style="50" customWidth="1"/>
    <col min="18" max="18" width="1.28515625" style="50" customWidth="1"/>
    <col min="19" max="19" width="14.5703125" style="50" bestFit="1" customWidth="1"/>
    <col min="20" max="20" width="1.5703125" style="50" customWidth="1"/>
    <col min="21" max="21" width="11.7109375" style="50" customWidth="1"/>
    <col min="22" max="22" width="1.28515625" style="50" customWidth="1"/>
    <col min="23" max="23" width="17.5703125" style="50" bestFit="1" customWidth="1"/>
    <col min="24" max="24" width="1.28515625" style="50" customWidth="1"/>
    <col min="25" max="25" width="14.5703125" style="50" bestFit="1" customWidth="1"/>
    <col min="26" max="26" width="1.28515625" style="50" customWidth="1"/>
    <col min="27" max="27" width="15.42578125" style="50" bestFit="1" customWidth="1"/>
    <col min="28" max="28" width="1.28515625" style="50" customWidth="1"/>
    <col min="29" max="29" width="12.85546875" style="50" bestFit="1" customWidth="1"/>
    <col min="30" max="30" width="1.28515625" style="50" customWidth="1"/>
    <col min="31" max="31" width="15" style="50" bestFit="1" customWidth="1"/>
    <col min="32" max="16384" width="9.28515625" style="50"/>
  </cols>
  <sheetData>
    <row r="1" spans="1:31" s="59" customFormat="1" ht="19.5" customHeight="1" x14ac:dyDescent="0.3">
      <c r="A1" s="3" t="s">
        <v>143</v>
      </c>
      <c r="B1" s="3"/>
      <c r="C1" s="3"/>
      <c r="D1" s="30"/>
      <c r="E1" s="47"/>
      <c r="F1" s="32"/>
      <c r="G1" s="32"/>
      <c r="H1" s="32"/>
      <c r="I1" s="32"/>
      <c r="J1" s="32"/>
      <c r="K1" s="47"/>
      <c r="L1" s="47"/>
      <c r="M1" s="33"/>
      <c r="N1" s="47"/>
      <c r="O1" s="33"/>
      <c r="P1" s="47"/>
      <c r="Q1" s="30"/>
      <c r="R1" s="47"/>
      <c r="S1" s="30"/>
      <c r="T1" s="30"/>
      <c r="U1" s="30"/>
      <c r="V1" s="47"/>
      <c r="W1" s="33"/>
      <c r="X1" s="47"/>
      <c r="Y1" s="30"/>
      <c r="Z1" s="47"/>
      <c r="AA1" s="30"/>
      <c r="AB1" s="47"/>
      <c r="AC1" s="30"/>
      <c r="AD1" s="47"/>
      <c r="AE1" s="32"/>
    </row>
    <row r="2" spans="1:31" ht="19.5" customHeight="1" x14ac:dyDescent="0.25">
      <c r="A2" s="89" t="s">
        <v>88</v>
      </c>
      <c r="B2" s="89"/>
      <c r="C2" s="89"/>
      <c r="D2" s="6"/>
      <c r="E2" s="41"/>
      <c r="F2" s="9"/>
      <c r="G2" s="9"/>
      <c r="H2" s="9"/>
      <c r="I2" s="9"/>
      <c r="J2" s="9"/>
      <c r="K2" s="41"/>
      <c r="L2" s="41"/>
      <c r="M2" s="21"/>
      <c r="N2" s="41"/>
      <c r="O2" s="21"/>
      <c r="P2" s="41"/>
      <c r="Q2" s="6"/>
      <c r="R2" s="41"/>
      <c r="S2" s="6"/>
      <c r="T2" s="6"/>
      <c r="U2" s="6"/>
      <c r="V2" s="41"/>
      <c r="W2" s="21"/>
      <c r="X2" s="41"/>
      <c r="Y2" s="6"/>
      <c r="Z2" s="41"/>
      <c r="AA2" s="6"/>
      <c r="AB2" s="41"/>
      <c r="AC2" s="6"/>
      <c r="AD2" s="41"/>
      <c r="AE2" s="9"/>
    </row>
    <row r="3" spans="1:31" ht="19.5" customHeight="1" x14ac:dyDescent="0.25">
      <c r="A3" s="89"/>
      <c r="B3" s="89"/>
      <c r="C3" s="89"/>
      <c r="D3" s="6"/>
      <c r="E3" s="41"/>
      <c r="F3" s="9"/>
      <c r="G3" s="9"/>
      <c r="H3" s="9"/>
      <c r="I3" s="9"/>
      <c r="J3" s="9"/>
      <c r="K3" s="41"/>
      <c r="L3" s="41"/>
      <c r="M3" s="21"/>
      <c r="N3" s="41"/>
      <c r="O3" s="21"/>
      <c r="P3" s="41"/>
      <c r="Q3" s="6"/>
      <c r="R3" s="41"/>
      <c r="S3" s="6"/>
      <c r="T3" s="6"/>
      <c r="U3" s="6"/>
      <c r="V3" s="41"/>
      <c r="W3" s="21"/>
      <c r="X3" s="41"/>
      <c r="Y3" s="6"/>
      <c r="Z3" s="41"/>
      <c r="AA3" s="6"/>
      <c r="AB3" s="41"/>
      <c r="AC3" s="6"/>
      <c r="AD3" s="41"/>
      <c r="AE3" s="9"/>
    </row>
    <row r="4" spans="1:31" ht="19.5" customHeight="1" x14ac:dyDescent="0.25">
      <c r="A4" s="1"/>
      <c r="B4" s="1"/>
      <c r="C4" s="1"/>
      <c r="D4" s="333" t="s">
        <v>23</v>
      </c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</row>
    <row r="5" spans="1:31" ht="19.5" customHeight="1" x14ac:dyDescent="0.25">
      <c r="A5" s="1"/>
      <c r="B5" s="1"/>
      <c r="C5" s="1"/>
      <c r="D5" s="132"/>
      <c r="E5" s="132"/>
      <c r="F5" s="22"/>
      <c r="G5" s="22"/>
      <c r="H5" s="22"/>
      <c r="I5" s="22"/>
      <c r="J5" s="22"/>
      <c r="K5" s="132"/>
      <c r="L5" s="132"/>
      <c r="M5" s="334" t="s">
        <v>140</v>
      </c>
      <c r="N5" s="334"/>
      <c r="O5" s="334"/>
      <c r="P5" s="132"/>
      <c r="Q5" s="334" t="s">
        <v>122</v>
      </c>
      <c r="R5" s="334"/>
      <c r="S5" s="334"/>
      <c r="T5" s="334"/>
      <c r="U5" s="334"/>
      <c r="V5" s="334"/>
      <c r="W5" s="334"/>
      <c r="X5" s="334"/>
      <c r="Y5" s="334"/>
      <c r="Z5" s="132"/>
      <c r="AA5" s="132"/>
      <c r="AB5" s="132"/>
      <c r="AC5" s="132"/>
      <c r="AD5" s="132"/>
      <c r="AE5" s="132"/>
    </row>
    <row r="6" spans="1:31" ht="19.5" customHeight="1" x14ac:dyDescent="0.25">
      <c r="A6" s="1"/>
      <c r="B6" s="1"/>
      <c r="C6" s="1"/>
      <c r="D6" s="163"/>
      <c r="E6" s="163"/>
      <c r="F6" s="22"/>
      <c r="G6" s="22"/>
      <c r="H6" s="22"/>
      <c r="I6" s="22"/>
      <c r="J6" s="22"/>
      <c r="K6" s="163"/>
      <c r="L6" s="163"/>
      <c r="M6" s="22"/>
      <c r="N6" s="22"/>
      <c r="O6" s="22"/>
      <c r="P6" s="163"/>
      <c r="Q6" s="22" t="s">
        <v>153</v>
      </c>
      <c r="R6" s="22"/>
      <c r="S6" s="22"/>
      <c r="T6" s="22"/>
      <c r="U6" s="22"/>
      <c r="V6" s="22"/>
      <c r="W6" s="22"/>
      <c r="X6" s="22"/>
      <c r="Y6" s="22"/>
      <c r="Z6" s="163"/>
      <c r="AA6" s="163"/>
      <c r="AB6" s="163"/>
      <c r="AC6" s="163"/>
      <c r="AD6" s="163"/>
      <c r="AE6" s="163"/>
    </row>
    <row r="7" spans="1:31" ht="19.5" customHeight="1" x14ac:dyDescent="0.25">
      <c r="A7" s="2"/>
      <c r="B7" s="171"/>
      <c r="C7" s="171"/>
      <c r="D7" s="13" t="s">
        <v>10</v>
      </c>
      <c r="E7" s="22"/>
      <c r="F7" s="13" t="s">
        <v>187</v>
      </c>
      <c r="G7" s="13"/>
      <c r="H7" s="13" t="s">
        <v>191</v>
      </c>
      <c r="I7" s="13"/>
      <c r="J7" s="13"/>
      <c r="K7" s="22"/>
      <c r="L7" s="22"/>
      <c r="M7" s="42"/>
      <c r="N7" s="22"/>
      <c r="O7" s="42"/>
      <c r="P7" s="22"/>
      <c r="Q7" s="13" t="s">
        <v>154</v>
      </c>
      <c r="R7" s="22"/>
      <c r="S7" s="13" t="s">
        <v>149</v>
      </c>
      <c r="T7" s="13"/>
      <c r="U7" s="13" t="s">
        <v>78</v>
      </c>
      <c r="V7" s="22"/>
      <c r="W7" s="13" t="s">
        <v>68</v>
      </c>
      <c r="X7" s="22"/>
      <c r="Y7" s="13"/>
      <c r="Z7" s="22"/>
      <c r="AA7" s="13" t="s">
        <v>28</v>
      </c>
      <c r="AB7" s="22"/>
      <c r="AC7" s="6"/>
      <c r="AD7" s="22"/>
      <c r="AE7" s="6"/>
    </row>
    <row r="8" spans="1:31" ht="19.5" customHeight="1" x14ac:dyDescent="0.25">
      <c r="A8" s="2"/>
      <c r="B8" s="171"/>
      <c r="C8" s="171"/>
      <c r="D8" s="13" t="s">
        <v>131</v>
      </c>
      <c r="E8" s="22"/>
      <c r="F8" s="13" t="s">
        <v>188</v>
      </c>
      <c r="G8" s="13"/>
      <c r="H8" s="13" t="s">
        <v>192</v>
      </c>
      <c r="I8" s="13"/>
      <c r="J8" s="13"/>
      <c r="K8" s="22"/>
      <c r="L8" s="22"/>
      <c r="M8" s="13"/>
      <c r="N8" s="22"/>
      <c r="O8" s="42"/>
      <c r="P8" s="22"/>
      <c r="Q8" s="13" t="s">
        <v>155</v>
      </c>
      <c r="R8" s="22"/>
      <c r="S8" s="51" t="s">
        <v>150</v>
      </c>
      <c r="T8" s="13"/>
      <c r="U8" s="13" t="s">
        <v>79</v>
      </c>
      <c r="V8" s="22"/>
      <c r="W8" s="13" t="s">
        <v>69</v>
      </c>
      <c r="X8" s="22"/>
      <c r="Y8" s="13" t="s">
        <v>45</v>
      </c>
      <c r="Z8" s="22"/>
      <c r="AA8" s="13" t="s">
        <v>29</v>
      </c>
      <c r="AB8" s="22"/>
      <c r="AC8" s="8" t="s">
        <v>43</v>
      </c>
      <c r="AD8" s="22"/>
    </row>
    <row r="9" spans="1:31" ht="19.5" customHeight="1" x14ac:dyDescent="0.25">
      <c r="A9" s="2"/>
      <c r="B9" s="171"/>
      <c r="C9" s="171"/>
      <c r="D9" s="13" t="s">
        <v>12</v>
      </c>
      <c r="E9" s="22"/>
      <c r="F9" s="13" t="s">
        <v>189</v>
      </c>
      <c r="G9" s="13"/>
      <c r="H9" s="13" t="s">
        <v>193</v>
      </c>
      <c r="I9" s="13"/>
      <c r="J9" s="13" t="s">
        <v>30</v>
      </c>
      <c r="K9" s="22"/>
      <c r="L9" s="22"/>
      <c r="M9" s="13" t="s">
        <v>39</v>
      </c>
      <c r="N9" s="22"/>
      <c r="O9" s="13" t="s">
        <v>128</v>
      </c>
      <c r="P9" s="22"/>
      <c r="Q9" s="13" t="s">
        <v>156</v>
      </c>
      <c r="R9" s="22"/>
      <c r="S9" s="13" t="s">
        <v>151</v>
      </c>
      <c r="T9" s="13"/>
      <c r="U9" s="13" t="s">
        <v>80</v>
      </c>
      <c r="V9" s="22"/>
      <c r="W9" s="13" t="s">
        <v>132</v>
      </c>
      <c r="X9" s="22"/>
      <c r="Y9" s="13" t="s">
        <v>46</v>
      </c>
      <c r="Z9" s="22"/>
      <c r="AA9" s="13" t="s">
        <v>48</v>
      </c>
      <c r="AB9" s="22"/>
      <c r="AC9" s="13" t="s">
        <v>44</v>
      </c>
      <c r="AD9" s="22"/>
      <c r="AE9" s="22" t="s">
        <v>4</v>
      </c>
    </row>
    <row r="10" spans="1:31" ht="19.5" customHeight="1" x14ac:dyDescent="0.25">
      <c r="A10" s="2"/>
      <c r="B10" s="15" t="s">
        <v>25</v>
      </c>
      <c r="C10" s="171"/>
      <c r="D10" s="22" t="s">
        <v>11</v>
      </c>
      <c r="E10" s="22"/>
      <c r="F10" s="22" t="s">
        <v>190</v>
      </c>
      <c r="G10" s="22"/>
      <c r="H10" s="22" t="s">
        <v>194</v>
      </c>
      <c r="I10" s="22"/>
      <c r="J10" s="22" t="s">
        <v>31</v>
      </c>
      <c r="K10" s="22"/>
      <c r="L10" s="22"/>
      <c r="M10" s="22" t="s">
        <v>6</v>
      </c>
      <c r="N10" s="22"/>
      <c r="O10" s="13" t="s">
        <v>129</v>
      </c>
      <c r="P10" s="22"/>
      <c r="Q10" s="22" t="s">
        <v>157</v>
      </c>
      <c r="R10" s="22"/>
      <c r="S10" s="13" t="s">
        <v>152</v>
      </c>
      <c r="T10" s="13"/>
      <c r="U10" s="13" t="s">
        <v>81</v>
      </c>
      <c r="V10" s="22"/>
      <c r="W10" s="13" t="s">
        <v>89</v>
      </c>
      <c r="X10" s="22"/>
      <c r="Y10" s="13" t="s">
        <v>47</v>
      </c>
      <c r="Z10" s="22"/>
      <c r="AA10" s="22" t="s">
        <v>130</v>
      </c>
      <c r="AB10" s="22"/>
      <c r="AC10" s="22" t="s">
        <v>38</v>
      </c>
      <c r="AD10" s="22"/>
      <c r="AE10" s="22" t="s">
        <v>36</v>
      </c>
    </row>
    <row r="11" spans="1:31" ht="19.5" customHeight="1" x14ac:dyDescent="0.25">
      <c r="A11" s="2"/>
      <c r="B11" s="171"/>
      <c r="C11" s="171"/>
      <c r="D11" s="335" t="s">
        <v>86</v>
      </c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</row>
    <row r="12" spans="1:31" ht="19.5" customHeight="1" x14ac:dyDescent="0.25">
      <c r="A12" s="2" t="s">
        <v>223</v>
      </c>
      <c r="B12" s="171"/>
      <c r="C12" s="171"/>
      <c r="D12" s="133"/>
      <c r="E12" s="138"/>
      <c r="F12" s="248"/>
      <c r="G12" s="248"/>
      <c r="H12" s="248"/>
      <c r="I12" s="24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</row>
    <row r="13" spans="1:31" ht="19.5" customHeight="1" x14ac:dyDescent="0.25">
      <c r="A13" s="43" t="s">
        <v>141</v>
      </c>
      <c r="B13" s="193"/>
      <c r="C13" s="193"/>
      <c r="D13" s="4">
        <v>681480</v>
      </c>
      <c r="E13" s="44"/>
      <c r="F13" s="172">
        <v>0</v>
      </c>
      <c r="G13" s="172"/>
      <c r="H13" s="172">
        <v>0</v>
      </c>
      <c r="I13" s="172"/>
      <c r="J13" s="4">
        <v>342170</v>
      </c>
      <c r="K13" s="44"/>
      <c r="L13" s="44"/>
      <c r="M13" s="4">
        <v>108696</v>
      </c>
      <c r="N13" s="44"/>
      <c r="O13" s="4">
        <v>-482680</v>
      </c>
      <c r="P13" s="44"/>
      <c r="Q13" s="4">
        <v>-14163</v>
      </c>
      <c r="R13" s="44"/>
      <c r="S13" s="4">
        <v>1260290</v>
      </c>
      <c r="T13" s="4"/>
      <c r="U13" s="4">
        <v>-7873</v>
      </c>
      <c r="V13" s="44"/>
      <c r="W13" s="4">
        <v>1712</v>
      </c>
      <c r="X13" s="44"/>
      <c r="Y13" s="4">
        <v>1239966</v>
      </c>
      <c r="Z13" s="44"/>
      <c r="AA13" s="4">
        <v>1889632</v>
      </c>
      <c r="AB13" s="44"/>
      <c r="AC13" s="4">
        <v>96160</v>
      </c>
      <c r="AD13" s="44"/>
      <c r="AE13" s="4">
        <f>SUM(AA13:AC13)</f>
        <v>1985792</v>
      </c>
    </row>
    <row r="14" spans="1:31" ht="19.5" customHeight="1" x14ac:dyDescent="0.25">
      <c r="A14" s="46"/>
      <c r="B14" s="196"/>
      <c r="C14" s="196"/>
      <c r="D14" s="19"/>
      <c r="E14" s="10"/>
      <c r="F14" s="178"/>
      <c r="G14" s="178"/>
      <c r="H14" s="178"/>
      <c r="I14" s="178"/>
      <c r="J14" s="19"/>
      <c r="K14" s="10"/>
      <c r="L14" s="10"/>
      <c r="M14" s="19"/>
      <c r="N14" s="10"/>
      <c r="O14" s="19"/>
      <c r="P14" s="10"/>
      <c r="Q14" s="19"/>
      <c r="R14" s="10"/>
      <c r="S14" s="19"/>
      <c r="T14" s="19"/>
      <c r="U14" s="19"/>
      <c r="V14" s="10"/>
      <c r="W14" s="20"/>
      <c r="X14" s="10"/>
      <c r="Y14" s="19"/>
      <c r="Z14" s="10"/>
      <c r="AA14" s="20"/>
      <c r="AB14" s="10"/>
      <c r="AC14" s="20"/>
      <c r="AD14" s="10"/>
      <c r="AE14" s="20"/>
    </row>
    <row r="15" spans="1:31" ht="19.5" customHeight="1" x14ac:dyDescent="0.25">
      <c r="A15" s="45" t="s">
        <v>161</v>
      </c>
      <c r="B15" s="195"/>
      <c r="C15" s="195"/>
      <c r="D15" s="19"/>
      <c r="E15" s="10"/>
      <c r="F15" s="178"/>
      <c r="G15" s="178"/>
      <c r="H15" s="178"/>
      <c r="I15" s="178"/>
      <c r="J15" s="19"/>
      <c r="K15" s="10"/>
      <c r="L15" s="10"/>
      <c r="M15" s="19"/>
      <c r="N15" s="10"/>
      <c r="O15" s="19"/>
      <c r="P15" s="10"/>
      <c r="Q15" s="19"/>
      <c r="R15" s="10"/>
      <c r="S15" s="19"/>
      <c r="T15" s="19"/>
      <c r="U15" s="19"/>
      <c r="V15" s="10"/>
      <c r="W15" s="20"/>
      <c r="X15" s="10"/>
      <c r="Y15" s="19"/>
      <c r="Z15" s="10"/>
      <c r="AA15" s="20"/>
      <c r="AB15" s="10"/>
      <c r="AC15" s="20"/>
      <c r="AD15" s="10"/>
      <c r="AE15" s="20"/>
    </row>
    <row r="16" spans="1:31" ht="19.5" customHeight="1" x14ac:dyDescent="0.25">
      <c r="A16" s="175" t="s">
        <v>242</v>
      </c>
      <c r="B16" s="175"/>
      <c r="C16" s="175"/>
      <c r="D16" s="150">
        <v>0</v>
      </c>
      <c r="E16" s="151"/>
      <c r="F16" s="150">
        <v>0</v>
      </c>
      <c r="G16" s="150"/>
      <c r="H16" s="150">
        <v>0</v>
      </c>
      <c r="I16" s="150"/>
      <c r="J16" s="150">
        <v>0</v>
      </c>
      <c r="K16" s="151"/>
      <c r="L16" s="151"/>
      <c r="M16" s="150">
        <v>0</v>
      </c>
      <c r="N16" s="10"/>
      <c r="O16" s="19">
        <v>18805</v>
      </c>
      <c r="P16" s="10"/>
      <c r="Q16" s="150">
        <v>0</v>
      </c>
      <c r="R16" s="152"/>
      <c r="S16" s="150">
        <v>0</v>
      </c>
      <c r="T16" s="151"/>
      <c r="U16" s="150">
        <v>0</v>
      </c>
      <c r="V16" s="151"/>
      <c r="W16" s="150">
        <v>0</v>
      </c>
      <c r="X16" s="152"/>
      <c r="Y16" s="152">
        <f>SUM(Q16:W16)</f>
        <v>0</v>
      </c>
      <c r="Z16" s="10"/>
      <c r="AA16" s="20">
        <f>SUM(D16:O16,Y16)</f>
        <v>18805</v>
      </c>
      <c r="AB16" s="10"/>
      <c r="AC16" s="19">
        <f>'SI-5'!F38</f>
        <v>-54447</v>
      </c>
      <c r="AD16" s="10"/>
      <c r="AE16" s="20">
        <f>SUM(AA16:AC16)</f>
        <v>-35642</v>
      </c>
    </row>
    <row r="17" spans="1:31" ht="19.5" customHeight="1" x14ac:dyDescent="0.25">
      <c r="A17" s="12" t="s">
        <v>162</v>
      </c>
      <c r="B17" s="175"/>
      <c r="C17" s="175"/>
      <c r="D17" s="150">
        <f>0</f>
        <v>0</v>
      </c>
      <c r="E17" s="151"/>
      <c r="F17" s="254">
        <v>0</v>
      </c>
      <c r="G17" s="150"/>
      <c r="H17" s="254">
        <v>0</v>
      </c>
      <c r="I17" s="150"/>
      <c r="J17" s="150">
        <f>0</f>
        <v>0</v>
      </c>
      <c r="K17" s="151"/>
      <c r="L17" s="151"/>
      <c r="M17" s="150">
        <f>0</f>
        <v>0</v>
      </c>
      <c r="N17" s="10"/>
      <c r="O17" s="134">
        <v>0</v>
      </c>
      <c r="P17" s="10"/>
      <c r="Q17" s="19">
        <v>77</v>
      </c>
      <c r="R17" s="10"/>
      <c r="S17" s="150">
        <f>0</f>
        <v>0</v>
      </c>
      <c r="T17" s="136"/>
      <c r="U17" s="150">
        <f>0</f>
        <v>0</v>
      </c>
      <c r="V17" s="10"/>
      <c r="W17" s="19">
        <v>0</v>
      </c>
      <c r="X17" s="10"/>
      <c r="Y17" s="10">
        <f>SUM(Q17:W17)</f>
        <v>77</v>
      </c>
      <c r="Z17" s="10"/>
      <c r="AA17" s="179">
        <f>SUM(D17:O17,Y17)</f>
        <v>77</v>
      </c>
      <c r="AB17" s="10"/>
      <c r="AC17" s="19">
        <f>'SI-5'!F43-'SCE (conso)-6'!AC16</f>
        <v>-238</v>
      </c>
      <c r="AD17" s="10"/>
      <c r="AE17" s="20">
        <f>SUM(AA17:AC17)</f>
        <v>-161</v>
      </c>
    </row>
    <row r="18" spans="1:31" ht="19.5" customHeight="1" x14ac:dyDescent="0.25">
      <c r="A18" s="45" t="s">
        <v>133</v>
      </c>
      <c r="B18" s="195"/>
      <c r="C18" s="195"/>
      <c r="D18" s="16">
        <f>SUM(D16:D17)</f>
        <v>0</v>
      </c>
      <c r="E18" s="44"/>
      <c r="F18" s="177">
        <f>SUM(F16:F17)</f>
        <v>0</v>
      </c>
      <c r="G18" s="172"/>
      <c r="H18" s="177">
        <f>SUM(H16:H17)</f>
        <v>0</v>
      </c>
      <c r="I18" s="172"/>
      <c r="J18" s="16">
        <f>SUM(J16:J17)</f>
        <v>0</v>
      </c>
      <c r="K18" s="44"/>
      <c r="L18" s="44"/>
      <c r="M18" s="16">
        <f>SUM(M16:M17)</f>
        <v>0</v>
      </c>
      <c r="N18" s="44"/>
      <c r="O18" s="16">
        <f>SUM(O16:O17)</f>
        <v>18805</v>
      </c>
      <c r="P18" s="44"/>
      <c r="Q18" s="16">
        <f>SUM(Q16:Q17)</f>
        <v>77</v>
      </c>
      <c r="R18" s="44"/>
      <c r="S18" s="16">
        <f>SUM(S16:S17)</f>
        <v>0</v>
      </c>
      <c r="T18" s="4"/>
      <c r="U18" s="57">
        <f>SUM(U17)</f>
        <v>0</v>
      </c>
      <c r="V18" s="44"/>
      <c r="W18" s="16">
        <f>SUM(W16:W17)</f>
        <v>0</v>
      </c>
      <c r="X18" s="44"/>
      <c r="Y18" s="16">
        <f>SUM(Y16:Y17)</f>
        <v>77</v>
      </c>
      <c r="Z18" s="44"/>
      <c r="AA18" s="16">
        <f>SUM(AA16:AA17)</f>
        <v>18882</v>
      </c>
      <c r="AB18" s="44"/>
      <c r="AC18" s="16">
        <f>SUM(AC16:AC17)</f>
        <v>-54685</v>
      </c>
      <c r="AD18" s="44"/>
      <c r="AE18" s="16">
        <f>SUM(AE16:AE17)</f>
        <v>-35803</v>
      </c>
    </row>
    <row r="19" spans="1:31" ht="19.5" customHeight="1" x14ac:dyDescent="0.25">
      <c r="A19" s="46"/>
      <c r="B19" s="196"/>
      <c r="C19" s="196"/>
      <c r="D19" s="4"/>
      <c r="E19" s="44"/>
      <c r="F19" s="172"/>
      <c r="G19" s="172"/>
      <c r="H19" s="172"/>
      <c r="I19" s="172"/>
      <c r="J19" s="4"/>
      <c r="K19" s="44"/>
      <c r="L19" s="44"/>
      <c r="M19" s="4"/>
      <c r="N19" s="44"/>
      <c r="O19" s="4"/>
      <c r="P19" s="44"/>
      <c r="Q19" s="4"/>
      <c r="R19" s="44"/>
      <c r="S19" s="4"/>
      <c r="T19" s="4"/>
      <c r="U19" s="4"/>
      <c r="V19" s="44"/>
      <c r="W19" s="44"/>
      <c r="X19" s="44"/>
      <c r="Y19" s="4"/>
      <c r="Z19" s="44"/>
      <c r="AA19" s="4"/>
      <c r="AB19" s="44"/>
      <c r="AC19" s="4"/>
      <c r="AD19" s="44"/>
      <c r="AE19" s="4"/>
    </row>
    <row r="20" spans="1:31" ht="19.5" customHeight="1" x14ac:dyDescent="0.25">
      <c r="A20" s="46" t="s">
        <v>70</v>
      </c>
      <c r="B20" s="196"/>
      <c r="C20" s="196"/>
      <c r="D20" s="58">
        <f>0</f>
        <v>0</v>
      </c>
      <c r="E20" s="137"/>
      <c r="F20" s="255">
        <v>0</v>
      </c>
      <c r="G20" s="58"/>
      <c r="H20" s="255">
        <v>0</v>
      </c>
      <c r="I20" s="58"/>
      <c r="J20" s="58">
        <f>0</f>
        <v>0</v>
      </c>
      <c r="K20" s="137"/>
      <c r="L20" s="137"/>
      <c r="M20" s="58">
        <f>0</f>
        <v>0</v>
      </c>
      <c r="N20" s="26"/>
      <c r="O20" s="10">
        <v>25402</v>
      </c>
      <c r="P20" s="26"/>
      <c r="Q20" s="58">
        <f>0</f>
        <v>0</v>
      </c>
      <c r="R20" s="26"/>
      <c r="S20" s="10">
        <f>-O20</f>
        <v>-25402</v>
      </c>
      <c r="T20" s="10"/>
      <c r="U20" s="58">
        <f>0</f>
        <v>0</v>
      </c>
      <c r="V20" s="137"/>
      <c r="W20" s="58">
        <f>0</f>
        <v>0</v>
      </c>
      <c r="X20" s="26"/>
      <c r="Y20" s="10">
        <f>SUM(Q20:W20)</f>
        <v>-25402</v>
      </c>
      <c r="Z20" s="26"/>
      <c r="AA20" s="149">
        <f>D20+J20+M20+O20+Y20</f>
        <v>0</v>
      </c>
      <c r="AB20" s="137"/>
      <c r="AC20" s="58">
        <f>0</f>
        <v>0</v>
      </c>
      <c r="AD20" s="137"/>
      <c r="AE20" s="149">
        <f>SUM(AA20:AC20)</f>
        <v>0</v>
      </c>
    </row>
    <row r="21" spans="1:31" ht="19.5" customHeight="1" thickBot="1" x14ac:dyDescent="0.3">
      <c r="A21" s="45" t="s">
        <v>224</v>
      </c>
      <c r="B21" s="195"/>
      <c r="C21" s="195"/>
      <c r="D21" s="5">
        <f>SUM(D13,D18,D20:D20)</f>
        <v>681480</v>
      </c>
      <c r="E21" s="4"/>
      <c r="F21" s="173">
        <f>SUM(F13,F18,F20:F20)</f>
        <v>0</v>
      </c>
      <c r="G21" s="172"/>
      <c r="H21" s="173">
        <f>SUM(H13,H18,H20:H20)</f>
        <v>0</v>
      </c>
      <c r="I21" s="172"/>
      <c r="J21" s="5">
        <f>SUM(J13,J18,J20:J20)</f>
        <v>342170</v>
      </c>
      <c r="K21" s="4"/>
      <c r="L21" s="4"/>
      <c r="M21" s="5">
        <f>SUM(M13,M18,M20:M20)</f>
        <v>108696</v>
      </c>
      <c r="N21" s="4"/>
      <c r="O21" s="5">
        <f>SUM(O13,O18,O20:O20)</f>
        <v>-438473</v>
      </c>
      <c r="P21" s="4"/>
      <c r="Q21" s="5">
        <f>SUM(Q13,Q18,Q20:Q20)</f>
        <v>-14086</v>
      </c>
      <c r="R21" s="4"/>
      <c r="S21" s="5">
        <f>SUM(S13,S18,S20:S20)</f>
        <v>1234888</v>
      </c>
      <c r="T21" s="4"/>
      <c r="U21" s="5">
        <f>SUM(U13,U18,U20:U20)</f>
        <v>-7873</v>
      </c>
      <c r="V21" s="4"/>
      <c r="W21" s="5">
        <f>SUM(W13,W18,W20:W20)</f>
        <v>1712</v>
      </c>
      <c r="X21" s="4"/>
      <c r="Y21" s="5">
        <f>SUM(Y13,Y18,Y20:Y20)</f>
        <v>1214641</v>
      </c>
      <c r="Z21" s="4"/>
      <c r="AA21" s="5">
        <f>SUM(AA13,AA18,AA20:AA20)</f>
        <v>1908514</v>
      </c>
      <c r="AB21" s="4"/>
      <c r="AC21" s="5">
        <f>SUM(AC13,AC18,AC20:AC20)</f>
        <v>41475</v>
      </c>
      <c r="AD21" s="4"/>
      <c r="AE21" s="5">
        <f>SUM(AE13,AE18,AE20:AE20)</f>
        <v>1949989</v>
      </c>
    </row>
    <row r="22" spans="1:31" ht="17.25" customHeight="1" thickTop="1" x14ac:dyDescent="0.25"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</row>
    <row r="23" spans="1:31" ht="17.25" customHeight="1" x14ac:dyDescent="0.25">
      <c r="A23" s="2" t="s">
        <v>222</v>
      </c>
      <c r="B23" s="171"/>
      <c r="C23" s="171"/>
      <c r="D23" s="154"/>
      <c r="E23" s="154"/>
      <c r="F23" s="248"/>
      <c r="G23" s="248"/>
      <c r="H23" s="248"/>
      <c r="I23" s="248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</row>
    <row r="24" spans="1:31" ht="17.25" customHeight="1" x14ac:dyDescent="0.25">
      <c r="A24" s="43" t="s">
        <v>185</v>
      </c>
      <c r="B24" s="193"/>
      <c r="C24" s="193"/>
      <c r="D24" s="172">
        <v>681480</v>
      </c>
      <c r="E24" s="194"/>
      <c r="F24" s="172">
        <v>14200</v>
      </c>
      <c r="G24" s="172"/>
      <c r="H24" s="172">
        <v>17395</v>
      </c>
      <c r="I24" s="172"/>
      <c r="J24" s="172">
        <v>342170</v>
      </c>
      <c r="K24" s="194"/>
      <c r="L24" s="194"/>
      <c r="M24" s="172">
        <v>108696</v>
      </c>
      <c r="N24" s="194"/>
      <c r="O24" s="172">
        <v>-413287</v>
      </c>
      <c r="P24" s="194"/>
      <c r="Q24" s="172">
        <v>-11053</v>
      </c>
      <c r="R24" s="194"/>
      <c r="S24" s="172">
        <v>1597500</v>
      </c>
      <c r="T24" s="172"/>
      <c r="U24" s="172">
        <v>-7873</v>
      </c>
      <c r="V24" s="194"/>
      <c r="W24" s="172">
        <v>1619</v>
      </c>
      <c r="X24" s="194"/>
      <c r="Y24" s="172">
        <f>SUM(Q24:W24)</f>
        <v>1580193</v>
      </c>
      <c r="Z24" s="194"/>
      <c r="AA24" s="172">
        <f>SUM(D24:O24,Y24)</f>
        <v>2330847</v>
      </c>
      <c r="AB24" s="194"/>
      <c r="AC24" s="172">
        <v>-25879</v>
      </c>
      <c r="AD24" s="194"/>
      <c r="AE24" s="172">
        <f>SUM(AA24:AC24)</f>
        <v>2304968</v>
      </c>
    </row>
    <row r="25" spans="1:31" ht="20.25" customHeight="1" x14ac:dyDescent="0.25">
      <c r="A25" s="46"/>
      <c r="B25" s="196"/>
      <c r="C25" s="196"/>
      <c r="D25" s="178"/>
      <c r="E25" s="174"/>
      <c r="F25" s="178"/>
      <c r="G25" s="178"/>
      <c r="H25" s="178"/>
      <c r="I25" s="178"/>
      <c r="J25" s="178"/>
      <c r="K25" s="174"/>
      <c r="L25" s="174"/>
      <c r="M25" s="178"/>
      <c r="N25" s="174"/>
      <c r="O25" s="178"/>
      <c r="P25" s="174"/>
      <c r="Q25" s="178"/>
      <c r="R25" s="174"/>
      <c r="S25" s="178"/>
      <c r="T25" s="178"/>
      <c r="U25" s="178"/>
      <c r="V25" s="174"/>
      <c r="W25" s="179"/>
      <c r="X25" s="174"/>
      <c r="Y25" s="178"/>
      <c r="Z25" s="174"/>
      <c r="AA25" s="179"/>
      <c r="AB25" s="174"/>
      <c r="AC25" s="179"/>
      <c r="AD25" s="174"/>
      <c r="AE25" s="179"/>
    </row>
    <row r="26" spans="1:31" ht="20.25" customHeight="1" x14ac:dyDescent="0.25">
      <c r="A26" s="288" t="s">
        <v>239</v>
      </c>
      <c r="B26" s="196"/>
      <c r="C26" s="196"/>
      <c r="D26" s="178"/>
      <c r="E26" s="174"/>
      <c r="F26" s="178"/>
      <c r="G26" s="178"/>
      <c r="H26" s="178"/>
      <c r="I26" s="178"/>
      <c r="J26" s="178"/>
      <c r="K26" s="174"/>
      <c r="L26" s="174"/>
      <c r="M26" s="178"/>
      <c r="N26" s="174"/>
      <c r="O26" s="178"/>
      <c r="P26" s="174"/>
      <c r="Q26" s="178"/>
      <c r="R26" s="174"/>
      <c r="S26" s="178"/>
      <c r="T26" s="178"/>
      <c r="U26" s="178"/>
      <c r="V26" s="174"/>
      <c r="W26" s="179"/>
      <c r="X26" s="174"/>
      <c r="Y26" s="178"/>
      <c r="Z26" s="174"/>
      <c r="AA26" s="179"/>
      <c r="AB26" s="174"/>
      <c r="AC26" s="179"/>
      <c r="AD26" s="174"/>
      <c r="AE26" s="179"/>
    </row>
    <row r="27" spans="1:31" ht="20.25" customHeight="1" x14ac:dyDescent="0.25">
      <c r="A27" s="312" t="s">
        <v>241</v>
      </c>
      <c r="B27" s="196"/>
      <c r="C27" s="196"/>
      <c r="D27" s="178"/>
      <c r="E27" s="174"/>
      <c r="F27" s="178"/>
      <c r="G27" s="178"/>
      <c r="H27" s="178"/>
      <c r="I27" s="178"/>
      <c r="J27" s="178"/>
      <c r="K27" s="174"/>
      <c r="L27" s="174"/>
      <c r="M27" s="178"/>
      <c r="N27" s="174"/>
      <c r="O27" s="178"/>
      <c r="P27" s="174"/>
      <c r="Q27" s="178"/>
      <c r="R27" s="174"/>
      <c r="S27" s="178"/>
      <c r="T27" s="178"/>
      <c r="U27" s="178"/>
      <c r="V27" s="174"/>
      <c r="W27" s="179"/>
      <c r="X27" s="174"/>
      <c r="Y27" s="178"/>
      <c r="Z27" s="174"/>
      <c r="AA27" s="179"/>
      <c r="AB27" s="174"/>
      <c r="AC27" s="179"/>
      <c r="AD27" s="174"/>
      <c r="AE27" s="179"/>
    </row>
    <row r="28" spans="1:31" ht="20.25" customHeight="1" x14ac:dyDescent="0.25">
      <c r="A28" s="196" t="s">
        <v>250</v>
      </c>
      <c r="B28" s="196"/>
      <c r="C28" s="196"/>
      <c r="D28" s="284">
        <v>0</v>
      </c>
      <c r="E28" s="174"/>
      <c r="F28" s="284">
        <v>0</v>
      </c>
      <c r="G28" s="178"/>
      <c r="H28" s="284">
        <v>0</v>
      </c>
      <c r="I28" s="178"/>
      <c r="J28" s="284">
        <v>0</v>
      </c>
      <c r="K28" s="174"/>
      <c r="L28" s="174"/>
      <c r="M28" s="284">
        <v>0</v>
      </c>
      <c r="N28" s="174"/>
      <c r="O28" s="284">
        <v>0</v>
      </c>
      <c r="P28" s="174"/>
      <c r="Q28" s="284">
        <v>0</v>
      </c>
      <c r="R28" s="174"/>
      <c r="S28" s="284">
        <v>0</v>
      </c>
      <c r="T28" s="178"/>
      <c r="U28" s="284">
        <v>0</v>
      </c>
      <c r="V28" s="174"/>
      <c r="W28" s="285">
        <v>0</v>
      </c>
      <c r="X28" s="174"/>
      <c r="Y28" s="174">
        <f>SUM(Q28:W28)</f>
        <v>0</v>
      </c>
      <c r="Z28" s="174"/>
      <c r="AA28" s="179">
        <f>SUM(D28:O28,Y28)</f>
        <v>0</v>
      </c>
      <c r="AB28" s="174"/>
      <c r="AC28" s="285">
        <v>-1775</v>
      </c>
      <c r="AD28" s="174"/>
      <c r="AE28" s="285">
        <f>SUM(AA28:AC28)</f>
        <v>-1775</v>
      </c>
    </row>
    <row r="29" spans="1:31" ht="20.25" customHeight="1" x14ac:dyDescent="0.25">
      <c r="A29" s="195" t="s">
        <v>240</v>
      </c>
      <c r="B29" s="196"/>
      <c r="C29" s="196"/>
      <c r="D29" s="289">
        <f>SUM(D28)</f>
        <v>0</v>
      </c>
      <c r="E29" s="174"/>
      <c r="F29" s="289">
        <f>SUM(F28)</f>
        <v>0</v>
      </c>
      <c r="G29" s="178"/>
      <c r="H29" s="289">
        <f>SUM(H28)</f>
        <v>0</v>
      </c>
      <c r="I29" s="178"/>
      <c r="J29" s="289">
        <f>SUM(J28)</f>
        <v>0</v>
      </c>
      <c r="K29" s="174"/>
      <c r="L29" s="174"/>
      <c r="M29" s="289">
        <f>SUM(M28)</f>
        <v>0</v>
      </c>
      <c r="N29" s="174"/>
      <c r="O29" s="289">
        <f>SUM(O28)</f>
        <v>0</v>
      </c>
      <c r="P29" s="174"/>
      <c r="Q29" s="289">
        <f>SUM(Q28)</f>
        <v>0</v>
      </c>
      <c r="R29" s="174"/>
      <c r="S29" s="289">
        <f>SUM(S28)</f>
        <v>0</v>
      </c>
      <c r="T29" s="178"/>
      <c r="U29" s="289">
        <f>SUM(U28)</f>
        <v>0</v>
      </c>
      <c r="V29" s="174"/>
      <c r="W29" s="289">
        <f>SUM(W28)</f>
        <v>0</v>
      </c>
      <c r="X29" s="174"/>
      <c r="Y29" s="289">
        <f>SUM(Y28)</f>
        <v>0</v>
      </c>
      <c r="Z29" s="174"/>
      <c r="AA29" s="289">
        <f>SUM(AA28)</f>
        <v>0</v>
      </c>
      <c r="AB29" s="174"/>
      <c r="AC29" s="177">
        <f>SUM(AC28)</f>
        <v>-1775</v>
      </c>
      <c r="AD29" s="174"/>
      <c r="AE29" s="177">
        <f>SUM(AE28)</f>
        <v>-1775</v>
      </c>
    </row>
    <row r="30" spans="1:31" ht="20.25" customHeight="1" x14ac:dyDescent="0.25">
      <c r="A30" s="196"/>
      <c r="B30" s="196"/>
      <c r="C30" s="196"/>
      <c r="D30" s="178"/>
      <c r="E30" s="174"/>
      <c r="F30" s="178"/>
      <c r="G30" s="178"/>
      <c r="H30" s="178"/>
      <c r="I30" s="178"/>
      <c r="J30" s="178"/>
      <c r="K30" s="174"/>
      <c r="L30" s="174"/>
      <c r="M30" s="178"/>
      <c r="N30" s="174"/>
      <c r="O30" s="178"/>
      <c r="P30" s="174"/>
      <c r="Q30" s="178"/>
      <c r="R30" s="174"/>
      <c r="S30" s="178"/>
      <c r="T30" s="178"/>
      <c r="U30" s="178"/>
      <c r="V30" s="174"/>
      <c r="W30" s="179"/>
      <c r="X30" s="174"/>
      <c r="Y30" s="178"/>
      <c r="Z30" s="174"/>
      <c r="AA30" s="179"/>
      <c r="AB30" s="174"/>
      <c r="AC30" s="179"/>
      <c r="AD30" s="174"/>
      <c r="AE30" s="179"/>
    </row>
    <row r="31" spans="1:31" ht="20.25" customHeight="1" x14ac:dyDescent="0.25">
      <c r="A31" s="195" t="s">
        <v>195</v>
      </c>
      <c r="B31" s="196"/>
      <c r="C31" s="196"/>
      <c r="D31" s="178"/>
      <c r="E31" s="174"/>
      <c r="F31" s="178"/>
      <c r="G31" s="178"/>
      <c r="H31" s="178"/>
      <c r="I31" s="178"/>
      <c r="J31" s="178"/>
      <c r="K31" s="174"/>
      <c r="L31" s="174"/>
      <c r="M31" s="178"/>
      <c r="N31" s="174"/>
      <c r="O31" s="178"/>
      <c r="P31" s="174"/>
      <c r="Q31" s="178"/>
      <c r="R31" s="174"/>
      <c r="S31" s="178"/>
      <c r="T31" s="178"/>
      <c r="U31" s="178"/>
      <c r="V31" s="174"/>
      <c r="W31" s="179"/>
      <c r="X31" s="174"/>
      <c r="Y31" s="178"/>
      <c r="Z31" s="174"/>
      <c r="AA31" s="179"/>
      <c r="AB31" s="174"/>
      <c r="AC31" s="179"/>
      <c r="AD31" s="174"/>
      <c r="AE31" s="179"/>
    </row>
    <row r="32" spans="1:31" ht="20.25" customHeight="1" x14ac:dyDescent="0.25">
      <c r="A32" s="196" t="s">
        <v>197</v>
      </c>
      <c r="B32" s="256">
        <v>4</v>
      </c>
      <c r="C32" s="196"/>
      <c r="D32" s="284">
        <v>0</v>
      </c>
      <c r="E32" s="174"/>
      <c r="F32" s="284">
        <v>-14200</v>
      </c>
      <c r="G32" s="178"/>
      <c r="H32" s="284">
        <v>0</v>
      </c>
      <c r="I32" s="178"/>
      <c r="J32" s="284">
        <v>0</v>
      </c>
      <c r="K32" s="174"/>
      <c r="L32" s="174"/>
      <c r="M32" s="284">
        <v>-5765</v>
      </c>
      <c r="N32" s="174"/>
      <c r="O32" s="284">
        <v>122696</v>
      </c>
      <c r="P32" s="174"/>
      <c r="Q32" s="284">
        <v>0</v>
      </c>
      <c r="R32" s="174"/>
      <c r="S32" s="284">
        <v>-39995</v>
      </c>
      <c r="T32" s="178"/>
      <c r="U32" s="284">
        <v>0</v>
      </c>
      <c r="V32" s="174"/>
      <c r="W32" s="285">
        <v>0</v>
      </c>
      <c r="X32" s="174"/>
      <c r="Y32" s="284">
        <f>SUM(Q32:W32)</f>
        <v>-39995</v>
      </c>
      <c r="Z32" s="174"/>
      <c r="AA32" s="285">
        <f>SUM(D32:O32,Y32)</f>
        <v>62736</v>
      </c>
      <c r="AB32" s="174"/>
      <c r="AC32" s="285">
        <f>-AA32</f>
        <v>-62736</v>
      </c>
      <c r="AD32" s="174"/>
      <c r="AE32" s="285">
        <f>SUM(AA32:AC32)</f>
        <v>0</v>
      </c>
    </row>
    <row r="33" spans="1:31" ht="20.25" customHeight="1" x14ac:dyDescent="0.25">
      <c r="A33" s="195" t="s">
        <v>196</v>
      </c>
      <c r="B33" s="196"/>
      <c r="C33" s="196"/>
      <c r="D33" s="284">
        <f>SUM(D32)</f>
        <v>0</v>
      </c>
      <c r="E33" s="174"/>
      <c r="F33" s="286">
        <f>SUM(F32)</f>
        <v>-14200</v>
      </c>
      <c r="G33" s="178"/>
      <c r="H33" s="286">
        <f>SUM(H32)</f>
        <v>0</v>
      </c>
      <c r="I33" s="178"/>
      <c r="J33" s="286">
        <f>SUM(J32)</f>
        <v>0</v>
      </c>
      <c r="K33" s="174"/>
      <c r="L33" s="174"/>
      <c r="M33" s="286">
        <f>SUM(M32)</f>
        <v>-5765</v>
      </c>
      <c r="N33" s="174"/>
      <c r="O33" s="286">
        <f>SUM(O32)</f>
        <v>122696</v>
      </c>
      <c r="P33" s="174"/>
      <c r="Q33" s="286">
        <f>SUM(Q32)</f>
        <v>0</v>
      </c>
      <c r="R33" s="174"/>
      <c r="S33" s="286">
        <f>SUM(S32)</f>
        <v>-39995</v>
      </c>
      <c r="T33" s="178"/>
      <c r="U33" s="286">
        <f>SUM(U32)</f>
        <v>0</v>
      </c>
      <c r="V33" s="174"/>
      <c r="W33" s="287">
        <f>SUM(W32)</f>
        <v>0</v>
      </c>
      <c r="X33" s="174"/>
      <c r="Y33" s="286">
        <f>SUM(Y32)</f>
        <v>-39995</v>
      </c>
      <c r="Z33" s="174"/>
      <c r="AA33" s="287">
        <f>SUM(AA32)</f>
        <v>62736</v>
      </c>
      <c r="AB33" s="174"/>
      <c r="AC33" s="287">
        <f>SUM(AC32)</f>
        <v>-62736</v>
      </c>
      <c r="AD33" s="174"/>
      <c r="AE33" s="287">
        <f>SUM(AE32)</f>
        <v>0</v>
      </c>
    </row>
    <row r="34" spans="1:31" ht="20.25" customHeight="1" x14ac:dyDescent="0.25">
      <c r="A34" s="196"/>
      <c r="B34" s="196"/>
      <c r="C34" s="196"/>
      <c r="D34" s="178"/>
      <c r="E34" s="174"/>
      <c r="F34" s="178"/>
      <c r="G34" s="178"/>
      <c r="H34" s="178"/>
      <c r="I34" s="178"/>
      <c r="J34" s="178"/>
      <c r="K34" s="174"/>
      <c r="L34" s="174"/>
      <c r="M34" s="178"/>
      <c r="N34" s="174"/>
      <c r="O34" s="178"/>
      <c r="P34" s="174"/>
      <c r="Q34" s="178"/>
      <c r="R34" s="174"/>
      <c r="S34" s="178"/>
      <c r="T34" s="178"/>
      <c r="U34" s="178"/>
      <c r="V34" s="174"/>
      <c r="W34" s="179"/>
      <c r="X34" s="174"/>
      <c r="Y34" s="178"/>
      <c r="Z34" s="174"/>
      <c r="AA34" s="179"/>
      <c r="AB34" s="174"/>
      <c r="AC34" s="179"/>
      <c r="AD34" s="174"/>
      <c r="AE34" s="179"/>
    </row>
    <row r="35" spans="1:31" ht="20.25" customHeight="1" x14ac:dyDescent="0.25">
      <c r="A35" s="45" t="s">
        <v>161</v>
      </c>
      <c r="B35" s="195"/>
      <c r="C35" s="195"/>
      <c r="D35" s="178"/>
      <c r="E35" s="174"/>
      <c r="F35" s="178"/>
      <c r="G35" s="178"/>
      <c r="H35" s="178"/>
      <c r="I35" s="178"/>
      <c r="J35" s="178"/>
      <c r="K35" s="174"/>
      <c r="L35" s="174"/>
      <c r="M35" s="178"/>
      <c r="N35" s="174"/>
      <c r="O35" s="178"/>
      <c r="P35" s="174"/>
      <c r="Q35" s="178"/>
      <c r="R35" s="174"/>
      <c r="S35" s="178"/>
      <c r="T35" s="178"/>
      <c r="U35" s="178"/>
      <c r="V35" s="174"/>
      <c r="W35" s="179"/>
      <c r="X35" s="174"/>
      <c r="Y35" s="178"/>
      <c r="Z35" s="174"/>
      <c r="AA35" s="179"/>
      <c r="AB35" s="174"/>
      <c r="AC35" s="179"/>
      <c r="AD35" s="174"/>
      <c r="AE35" s="179"/>
    </row>
    <row r="36" spans="1:31" ht="20.25" customHeight="1" x14ac:dyDescent="0.25">
      <c r="A36" s="175" t="s">
        <v>242</v>
      </c>
      <c r="B36" s="175"/>
      <c r="C36" s="175"/>
      <c r="D36" s="150">
        <v>0</v>
      </c>
      <c r="E36" s="151"/>
      <c r="F36" s="150">
        <v>0</v>
      </c>
      <c r="G36" s="150"/>
      <c r="H36" s="150">
        <v>0</v>
      </c>
      <c r="I36" s="150"/>
      <c r="J36" s="150">
        <v>0</v>
      </c>
      <c r="K36" s="151"/>
      <c r="L36" s="151"/>
      <c r="M36" s="150">
        <v>0</v>
      </c>
      <c r="N36" s="174"/>
      <c r="O36" s="150">
        <f>'SI-5'!D37</f>
        <v>252503</v>
      </c>
      <c r="P36" s="174"/>
      <c r="Q36" s="150">
        <v>0</v>
      </c>
      <c r="R36" s="152"/>
      <c r="S36" s="150">
        <v>0</v>
      </c>
      <c r="T36" s="151"/>
      <c r="U36" s="150">
        <v>0</v>
      </c>
      <c r="V36" s="151"/>
      <c r="W36" s="150">
        <v>0</v>
      </c>
      <c r="X36" s="152"/>
      <c r="Y36" s="152">
        <f t="shared" ref="Y36:Y37" si="0">SUM(Q36:W36)</f>
        <v>0</v>
      </c>
      <c r="Z36" s="174"/>
      <c r="AA36" s="174">
        <f>SUM(D36:O36,Y36)</f>
        <v>252503</v>
      </c>
      <c r="AB36" s="152"/>
      <c r="AC36" s="152">
        <f>'SI-5'!D38</f>
        <v>-36713</v>
      </c>
      <c r="AD36" s="174"/>
      <c r="AE36" s="179">
        <f t="shared" ref="AE36:AE37" si="1">SUM(AA36:AC36)</f>
        <v>215790</v>
      </c>
    </row>
    <row r="37" spans="1:31" ht="20.25" customHeight="1" x14ac:dyDescent="0.25">
      <c r="A37" s="12" t="s">
        <v>162</v>
      </c>
      <c r="B37" s="175"/>
      <c r="C37" s="175"/>
      <c r="D37" s="150">
        <v>0</v>
      </c>
      <c r="E37" s="151"/>
      <c r="F37" s="150">
        <v>0</v>
      </c>
      <c r="G37" s="150"/>
      <c r="H37" s="150">
        <v>0</v>
      </c>
      <c r="I37" s="150"/>
      <c r="J37" s="150">
        <v>0</v>
      </c>
      <c r="K37" s="151"/>
      <c r="L37" s="151"/>
      <c r="M37" s="150">
        <v>0</v>
      </c>
      <c r="N37" s="174"/>
      <c r="O37" s="150">
        <v>0</v>
      </c>
      <c r="P37" s="174"/>
      <c r="Q37" s="178">
        <v>1125</v>
      </c>
      <c r="R37" s="174"/>
      <c r="S37" s="150">
        <v>0</v>
      </c>
      <c r="T37" s="136"/>
      <c r="U37" s="150">
        <v>0</v>
      </c>
      <c r="V37" s="174"/>
      <c r="W37" s="178">
        <v>0</v>
      </c>
      <c r="X37" s="174"/>
      <c r="Y37" s="174">
        <f t="shared" si="0"/>
        <v>1125</v>
      </c>
      <c r="Z37" s="174"/>
      <c r="AA37" s="285">
        <f>SUM(D37:O37,Y37)</f>
        <v>1125</v>
      </c>
      <c r="AB37" s="174"/>
      <c r="AC37" s="178">
        <v>-1308</v>
      </c>
      <c r="AD37" s="174"/>
      <c r="AE37" s="179">
        <f t="shared" si="1"/>
        <v>-183</v>
      </c>
    </row>
    <row r="38" spans="1:31" ht="20.25" customHeight="1" x14ac:dyDescent="0.25">
      <c r="A38" s="45" t="s">
        <v>133</v>
      </c>
      <c r="B38" s="195"/>
      <c r="C38" s="195"/>
      <c r="D38" s="177">
        <f>SUM(D36:D37)</f>
        <v>0</v>
      </c>
      <c r="E38" s="194"/>
      <c r="F38" s="290">
        <f>SUM(F36:F37)</f>
        <v>0</v>
      </c>
      <c r="G38" s="172"/>
      <c r="H38" s="177">
        <f>SUM(H36:H37)</f>
        <v>0</v>
      </c>
      <c r="I38" s="172"/>
      <c r="J38" s="177">
        <f>SUM(J36:J37)</f>
        <v>0</v>
      </c>
      <c r="K38" s="194"/>
      <c r="L38" s="194"/>
      <c r="M38" s="177">
        <f>SUM(M36:M37)</f>
        <v>0</v>
      </c>
      <c r="N38" s="194"/>
      <c r="O38" s="177">
        <f>SUM(O36:O37)</f>
        <v>252503</v>
      </c>
      <c r="P38" s="194"/>
      <c r="Q38" s="177">
        <f>SUM(Q36:Q37)</f>
        <v>1125</v>
      </c>
      <c r="R38" s="194"/>
      <c r="S38" s="177">
        <f>SUM(S36:S37)</f>
        <v>0</v>
      </c>
      <c r="T38" s="172"/>
      <c r="U38" s="57">
        <f>SUM(U37)</f>
        <v>0</v>
      </c>
      <c r="V38" s="194"/>
      <c r="W38" s="177">
        <f>SUM(W36:W37)</f>
        <v>0</v>
      </c>
      <c r="X38" s="194"/>
      <c r="Y38" s="177">
        <f>SUM(Y36:Y37)</f>
        <v>1125</v>
      </c>
      <c r="Z38" s="194"/>
      <c r="AA38" s="177">
        <f>SUM(AA36:AA37)</f>
        <v>253628</v>
      </c>
      <c r="AB38" s="194"/>
      <c r="AC38" s="177">
        <f>SUM(AC36:AC37)</f>
        <v>-38021</v>
      </c>
      <c r="AD38" s="194"/>
      <c r="AE38" s="177">
        <f>SUM(AE36:AE37)</f>
        <v>215607</v>
      </c>
    </row>
    <row r="39" spans="1:31" ht="20.25" customHeight="1" x14ac:dyDescent="0.25">
      <c r="A39" s="46"/>
      <c r="B39" s="196"/>
      <c r="C39" s="196"/>
      <c r="D39" s="172"/>
      <c r="E39" s="194"/>
      <c r="F39" s="290"/>
      <c r="G39" s="172"/>
      <c r="H39" s="172"/>
      <c r="I39" s="172"/>
      <c r="J39" s="172"/>
      <c r="K39" s="194"/>
      <c r="L39" s="194"/>
      <c r="M39" s="172"/>
      <c r="N39" s="194"/>
      <c r="O39" s="172"/>
      <c r="P39" s="194"/>
      <c r="Q39" s="172"/>
      <c r="R39" s="194"/>
      <c r="S39" s="172"/>
      <c r="T39" s="172"/>
      <c r="U39" s="172"/>
      <c r="V39" s="194"/>
      <c r="W39" s="194"/>
      <c r="X39" s="194"/>
      <c r="Y39" s="172"/>
      <c r="Z39" s="194"/>
      <c r="AA39" s="172"/>
      <c r="AB39" s="194"/>
      <c r="AC39" s="172"/>
      <c r="AD39" s="194"/>
      <c r="AE39" s="172"/>
    </row>
    <row r="40" spans="1:31" ht="20.25" customHeight="1" x14ac:dyDescent="0.25">
      <c r="A40" s="196" t="s">
        <v>199</v>
      </c>
      <c r="B40" s="196"/>
      <c r="C40" s="196"/>
      <c r="D40" s="58">
        <v>0</v>
      </c>
      <c r="E40" s="137"/>
      <c r="F40" s="58">
        <v>0</v>
      </c>
      <c r="G40" s="58"/>
      <c r="H40" s="58">
        <v>0</v>
      </c>
      <c r="I40" s="58"/>
      <c r="J40" s="58">
        <v>0</v>
      </c>
      <c r="K40" s="137"/>
      <c r="L40" s="137"/>
      <c r="M40" s="58">
        <v>7265</v>
      </c>
      <c r="N40" s="137"/>
      <c r="O40" s="58">
        <f>-M40</f>
        <v>-7265</v>
      </c>
      <c r="P40" s="137"/>
      <c r="Q40" s="58">
        <v>0</v>
      </c>
      <c r="R40" s="137"/>
      <c r="S40" s="58">
        <v>0</v>
      </c>
      <c r="T40" s="58"/>
      <c r="U40" s="58">
        <v>0</v>
      </c>
      <c r="V40" s="137"/>
      <c r="W40" s="137">
        <v>0</v>
      </c>
      <c r="X40" s="137"/>
      <c r="Y40" s="58">
        <f t="shared" ref="Y40:Y41" si="2">SUM(Q40:W40)</f>
        <v>0</v>
      </c>
      <c r="Z40" s="137"/>
      <c r="AA40" s="58">
        <f>SUM(D40:O40,Y40)</f>
        <v>0</v>
      </c>
      <c r="AB40" s="137"/>
      <c r="AC40" s="58">
        <v>0</v>
      </c>
      <c r="AD40" s="137"/>
      <c r="AE40" s="58">
        <f t="shared" ref="AE40:AE41" si="3">SUM(AA40:AC40)</f>
        <v>0</v>
      </c>
    </row>
    <row r="41" spans="1:31" ht="20.25" customHeight="1" x14ac:dyDescent="0.25">
      <c r="A41" s="46" t="s">
        <v>70</v>
      </c>
      <c r="B41" s="196"/>
      <c r="C41" s="196"/>
      <c r="D41" s="58">
        <v>0</v>
      </c>
      <c r="E41" s="137"/>
      <c r="F41" s="255">
        <v>0</v>
      </c>
      <c r="G41" s="58"/>
      <c r="H41" s="255">
        <v>0</v>
      </c>
      <c r="I41" s="58"/>
      <c r="J41" s="58">
        <v>0</v>
      </c>
      <c r="K41" s="137"/>
      <c r="L41" s="137"/>
      <c r="M41" s="58">
        <v>0</v>
      </c>
      <c r="N41" s="26"/>
      <c r="O41" s="174">
        <v>36746</v>
      </c>
      <c r="P41" s="26"/>
      <c r="Q41" s="58">
        <v>0</v>
      </c>
      <c r="R41" s="194"/>
      <c r="S41" s="174">
        <f>-O41</f>
        <v>-36746</v>
      </c>
      <c r="T41" s="174"/>
      <c r="U41" s="58">
        <v>0</v>
      </c>
      <c r="V41" s="137"/>
      <c r="W41" s="58">
        <v>0</v>
      </c>
      <c r="X41" s="26"/>
      <c r="Y41" s="174">
        <f t="shared" si="2"/>
        <v>-36746</v>
      </c>
      <c r="Z41" s="26"/>
      <c r="AA41" s="149">
        <f>SUM(D41:O41,Y41)</f>
        <v>0</v>
      </c>
      <c r="AB41" s="137"/>
      <c r="AC41" s="58">
        <v>0</v>
      </c>
      <c r="AD41" s="137"/>
      <c r="AE41" s="149">
        <f t="shared" si="3"/>
        <v>0</v>
      </c>
    </row>
    <row r="42" spans="1:31" ht="20.25" customHeight="1" thickBot="1" x14ac:dyDescent="0.3">
      <c r="A42" s="45" t="s">
        <v>225</v>
      </c>
      <c r="B42" s="195"/>
      <c r="C42" s="195"/>
      <c r="D42" s="173">
        <f>SUM(D24,,D38,D41:D41)</f>
        <v>681480</v>
      </c>
      <c r="E42" s="172"/>
      <c r="F42" s="291">
        <f>SUM(F24,F33,F38,F40:F41)</f>
        <v>0</v>
      </c>
      <c r="G42" s="172"/>
      <c r="H42" s="291">
        <f>SUM(H24,H33,H38,H40:H41)</f>
        <v>17395</v>
      </c>
      <c r="I42" s="172"/>
      <c r="J42" s="173">
        <f>SUM(J24,J33,J38,J40:J41)</f>
        <v>342170</v>
      </c>
      <c r="K42" s="172"/>
      <c r="L42" s="172"/>
      <c r="M42" s="173">
        <f>SUM(M24,M33,M38,M40:M41)</f>
        <v>110196</v>
      </c>
      <c r="N42" s="172"/>
      <c r="O42" s="173">
        <f>SUM(O24,O33,O38,O40:O41)</f>
        <v>-8607</v>
      </c>
      <c r="P42" s="172"/>
      <c r="Q42" s="173">
        <f>SUM(Q24,Q33,Q38,Q40:Q41)</f>
        <v>-9928</v>
      </c>
      <c r="R42" s="194"/>
      <c r="S42" s="173">
        <f>SUM(S24,S33,S38,S40:S41)</f>
        <v>1520759</v>
      </c>
      <c r="T42" s="172"/>
      <c r="U42" s="173">
        <f>SUM(U24,U33,U38,U40:U41)</f>
        <v>-7873</v>
      </c>
      <c r="V42" s="172"/>
      <c r="W42" s="173">
        <f>SUM(W24,W33,W38,W40:W41)</f>
        <v>1619</v>
      </c>
      <c r="X42" s="172"/>
      <c r="Y42" s="173">
        <f>SUM(Y24,Y33,Y38,Y40:Y41)</f>
        <v>1504577</v>
      </c>
      <c r="Z42" s="172"/>
      <c r="AA42" s="173">
        <f>SUM(AA24,AA33,AA38,AA40:AA41)</f>
        <v>2647211</v>
      </c>
      <c r="AB42" s="172"/>
      <c r="AC42" s="173">
        <f>SUM(AC24,AC29,AC33,AC38)</f>
        <v>-128411</v>
      </c>
      <c r="AD42" s="172"/>
      <c r="AE42" s="173">
        <f>SUM(AE24,AE29,AE33,AE38,)</f>
        <v>2518800</v>
      </c>
    </row>
    <row r="43" spans="1:31" ht="20.25" customHeight="1" thickTop="1" x14ac:dyDescent="0.25"/>
  </sheetData>
  <mergeCells count="4">
    <mergeCell ref="D4:AE4"/>
    <mergeCell ref="M5:O5"/>
    <mergeCell ref="Q5:Y5"/>
    <mergeCell ref="D11:AE11"/>
  </mergeCells>
  <pageMargins left="0.8" right="0.8" top="0.48" bottom="0.5" header="0.5" footer="0.5"/>
  <pageSetup paperSize="9" scale="44" firstPageNumber="6" orientation="landscape" useFirstPageNumber="1" r:id="rId1"/>
  <headerFooter>
    <oddFooter>&amp;L&amp;12The accompanying notes are an integral part of these interim financial statements.&amp;11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0"/>
  <sheetViews>
    <sheetView view="pageBreakPreview" zoomScale="70" zoomScaleNormal="55" zoomScaleSheetLayoutView="70" workbookViewId="0">
      <selection activeCell="G30" sqref="G30"/>
    </sheetView>
  </sheetViews>
  <sheetFormatPr defaultColWidth="9.28515625" defaultRowHeight="18.75" customHeight="1" x14ac:dyDescent="0.25"/>
  <cols>
    <col min="1" max="1" width="55" style="50" customWidth="1"/>
    <col min="2" max="2" width="15.7109375" style="48" customWidth="1"/>
    <col min="3" max="3" width="2" style="49" customWidth="1"/>
    <col min="4" max="4" width="15.7109375" style="48" customWidth="1"/>
    <col min="5" max="5" width="2" style="49" customWidth="1"/>
    <col min="6" max="6" width="15.7109375" style="48" customWidth="1"/>
    <col min="7" max="7" width="2" style="49" customWidth="1"/>
    <col min="8" max="8" width="15.7109375" style="48" customWidth="1"/>
    <col min="9" max="9" width="2" style="49" customWidth="1"/>
    <col min="10" max="10" width="15.7109375" style="48" customWidth="1"/>
    <col min="11" max="11" width="2" style="49" customWidth="1"/>
    <col min="12" max="12" width="15.7109375" style="48" customWidth="1"/>
    <col min="13" max="16384" width="9.28515625" style="50"/>
  </cols>
  <sheetData>
    <row r="1" spans="1:12" ht="18.75" customHeight="1" x14ac:dyDescent="0.25">
      <c r="A1" s="3" t="s">
        <v>143</v>
      </c>
    </row>
    <row r="2" spans="1:12" ht="18.75" customHeight="1" x14ac:dyDescent="0.25">
      <c r="A2" s="89" t="s">
        <v>88</v>
      </c>
    </row>
    <row r="3" spans="1:12" ht="14.25" customHeight="1" x14ac:dyDescent="0.25"/>
    <row r="4" spans="1:12" s="27" customFormat="1" ht="18.75" customHeight="1" x14ac:dyDescent="0.25">
      <c r="A4" s="51"/>
      <c r="B4" s="337" t="s">
        <v>24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</row>
    <row r="5" spans="1:12" s="27" customFormat="1" ht="18.75" customHeight="1" x14ac:dyDescent="0.25">
      <c r="A5" s="51"/>
      <c r="B5" s="52"/>
      <c r="C5" s="52"/>
      <c r="D5" s="53"/>
      <c r="E5" s="130"/>
      <c r="F5" s="338"/>
      <c r="G5" s="338"/>
      <c r="H5" s="338"/>
      <c r="I5" s="53"/>
      <c r="J5" s="53" t="s">
        <v>71</v>
      </c>
      <c r="K5" s="52"/>
      <c r="L5" s="52"/>
    </row>
    <row r="6" spans="1:12" s="54" customFormat="1" ht="18.75" customHeight="1" x14ac:dyDescent="0.25">
      <c r="B6" s="53"/>
      <c r="C6" s="53"/>
      <c r="D6" s="22"/>
      <c r="E6" s="131"/>
      <c r="F6" s="336" t="s">
        <v>8</v>
      </c>
      <c r="G6" s="336"/>
      <c r="H6" s="336"/>
      <c r="I6" s="53"/>
      <c r="J6" s="55" t="s">
        <v>47</v>
      </c>
      <c r="K6" s="53"/>
    </row>
    <row r="7" spans="1:12" s="54" customFormat="1" ht="18.75" customHeight="1" x14ac:dyDescent="0.25">
      <c r="B7" s="22" t="s">
        <v>10</v>
      </c>
      <c r="C7" s="22"/>
      <c r="D7" s="22"/>
      <c r="E7" s="22"/>
      <c r="F7" s="53"/>
      <c r="G7" s="53"/>
      <c r="H7" s="53"/>
      <c r="I7" s="53"/>
      <c r="J7" s="54" t="s">
        <v>149</v>
      </c>
      <c r="K7" s="53"/>
    </row>
    <row r="8" spans="1:12" s="54" customFormat="1" ht="18.75" customHeight="1" x14ac:dyDescent="0.25">
      <c r="B8" s="22" t="s">
        <v>131</v>
      </c>
      <c r="C8" s="22"/>
      <c r="D8" s="22" t="s">
        <v>30</v>
      </c>
      <c r="E8" s="22"/>
      <c r="F8" s="22" t="s">
        <v>39</v>
      </c>
      <c r="G8" s="53"/>
      <c r="H8" s="22"/>
      <c r="I8" s="22"/>
      <c r="J8" s="22" t="s">
        <v>158</v>
      </c>
      <c r="K8" s="53"/>
      <c r="L8" s="13" t="s">
        <v>4</v>
      </c>
    </row>
    <row r="9" spans="1:12" s="54" customFormat="1" ht="18.75" customHeight="1" x14ac:dyDescent="0.25">
      <c r="B9" s="22" t="s">
        <v>5</v>
      </c>
      <c r="C9" s="22"/>
      <c r="D9" s="22" t="s">
        <v>31</v>
      </c>
      <c r="E9" s="22"/>
      <c r="F9" s="22" t="s">
        <v>6</v>
      </c>
      <c r="G9" s="53"/>
      <c r="H9" s="22" t="s">
        <v>9</v>
      </c>
      <c r="I9" s="22"/>
      <c r="J9" s="22" t="s">
        <v>152</v>
      </c>
      <c r="K9" s="53"/>
      <c r="L9" s="13" t="s">
        <v>36</v>
      </c>
    </row>
    <row r="10" spans="1:12" s="54" customFormat="1" ht="18.75" customHeight="1" x14ac:dyDescent="0.25">
      <c r="B10" s="335" t="s">
        <v>86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</row>
    <row r="11" spans="1:12" ht="18.75" customHeight="1" x14ac:dyDescent="0.25">
      <c r="A11" s="2" t="s">
        <v>223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</row>
    <row r="12" spans="1:12" ht="18.75" customHeight="1" x14ac:dyDescent="0.25">
      <c r="A12" s="43" t="s">
        <v>141</v>
      </c>
      <c r="B12" s="4">
        <v>681480</v>
      </c>
      <c r="C12" s="4"/>
      <c r="D12" s="4">
        <v>342170</v>
      </c>
      <c r="E12" s="4"/>
      <c r="F12" s="4">
        <v>70972</v>
      </c>
      <c r="G12" s="44"/>
      <c r="H12" s="4">
        <v>208633</v>
      </c>
      <c r="I12" s="4"/>
      <c r="J12" s="4">
        <v>516734</v>
      </c>
      <c r="K12" s="44"/>
      <c r="L12" s="4">
        <v>1819989</v>
      </c>
    </row>
    <row r="13" spans="1:12" ht="18.75" customHeight="1" x14ac:dyDescent="0.25">
      <c r="A13" s="46"/>
      <c r="B13" s="19"/>
      <c r="C13" s="14"/>
      <c r="D13" s="19"/>
      <c r="E13" s="14"/>
      <c r="F13" s="19"/>
      <c r="G13" s="10"/>
      <c r="H13" s="19"/>
      <c r="I13" s="14"/>
      <c r="J13" s="19"/>
      <c r="K13" s="10"/>
      <c r="L13" s="20"/>
    </row>
    <row r="14" spans="1:12" ht="18.75" customHeight="1" x14ac:dyDescent="0.25">
      <c r="A14" s="45" t="s">
        <v>207</v>
      </c>
      <c r="B14" s="19"/>
      <c r="C14" s="10"/>
      <c r="D14" s="19"/>
      <c r="E14" s="10"/>
      <c r="F14" s="19"/>
      <c r="G14" s="10"/>
      <c r="H14" s="19"/>
      <c r="I14" s="14"/>
      <c r="J14" s="19"/>
      <c r="K14" s="10"/>
      <c r="L14" s="19"/>
    </row>
    <row r="15" spans="1:12" ht="18.75" customHeight="1" x14ac:dyDescent="0.25">
      <c r="A15" s="12" t="s">
        <v>198</v>
      </c>
      <c r="B15" s="136">
        <v>0</v>
      </c>
      <c r="C15" s="148"/>
      <c r="D15" s="136">
        <v>0</v>
      </c>
      <c r="E15" s="148"/>
      <c r="F15" s="136">
        <v>0</v>
      </c>
      <c r="G15" s="10"/>
      <c r="H15" s="19">
        <f>'SI-5'!J26</f>
        <v>51268</v>
      </c>
      <c r="I15" s="10"/>
      <c r="J15" s="149">
        <v>0</v>
      </c>
      <c r="K15" s="10"/>
      <c r="L15" s="20">
        <f>SUM(B15:J15)</f>
        <v>51268</v>
      </c>
    </row>
    <row r="16" spans="1:12" ht="18.75" customHeight="1" x14ac:dyDescent="0.25">
      <c r="A16" s="45" t="s">
        <v>206</v>
      </c>
      <c r="B16" s="16">
        <f>SUM(B15)</f>
        <v>0</v>
      </c>
      <c r="C16" s="153"/>
      <c r="D16" s="16">
        <f>SUM(D15)</f>
        <v>0</v>
      </c>
      <c r="E16" s="153"/>
      <c r="F16" s="16">
        <f>SUM(F15)</f>
        <v>0</v>
      </c>
      <c r="G16" s="4"/>
      <c r="H16" s="16">
        <f>SUM(H15)</f>
        <v>51268</v>
      </c>
      <c r="I16" s="4"/>
      <c r="J16" s="16">
        <f>SUM(J15)</f>
        <v>0</v>
      </c>
      <c r="K16" s="4"/>
      <c r="L16" s="16">
        <f>SUM(L15)</f>
        <v>51268</v>
      </c>
    </row>
    <row r="17" spans="1:12" ht="18.75" customHeight="1" x14ac:dyDescent="0.25">
      <c r="A17" s="45"/>
      <c r="B17" s="153"/>
      <c r="C17" s="153"/>
      <c r="D17" s="153"/>
      <c r="E17" s="153"/>
      <c r="F17" s="153"/>
      <c r="G17" s="4"/>
      <c r="H17" s="4"/>
      <c r="I17" s="4"/>
      <c r="J17" s="4"/>
      <c r="K17" s="4"/>
      <c r="L17" s="4"/>
    </row>
    <row r="18" spans="1:12" ht="18.75" customHeight="1" x14ac:dyDescent="0.25">
      <c r="A18" s="46" t="s">
        <v>70</v>
      </c>
      <c r="B18" s="136">
        <v>0</v>
      </c>
      <c r="C18" s="148"/>
      <c r="D18" s="136">
        <v>0</v>
      </c>
      <c r="E18" s="148"/>
      <c r="F18" s="136">
        <v>0</v>
      </c>
      <c r="G18" s="10"/>
      <c r="H18" s="20">
        <v>20252</v>
      </c>
      <c r="I18" s="10"/>
      <c r="J18" s="20">
        <f>-H18</f>
        <v>-20252</v>
      </c>
      <c r="K18" s="10"/>
      <c r="L18" s="149">
        <f>SUM(B18+D18+F18+H18+J18)</f>
        <v>0</v>
      </c>
    </row>
    <row r="19" spans="1:12" ht="18.75" customHeight="1" thickBot="1" x14ac:dyDescent="0.3">
      <c r="A19" s="56" t="s">
        <v>224</v>
      </c>
      <c r="B19" s="5">
        <f>SUM(B12,B16,B18)</f>
        <v>681480</v>
      </c>
      <c r="C19" s="4"/>
      <c r="D19" s="5">
        <f>SUM(D12,D16,D18)</f>
        <v>342170</v>
      </c>
      <c r="E19" s="4"/>
      <c r="F19" s="5">
        <f>SUM(F12,F16,F18)</f>
        <v>70972</v>
      </c>
      <c r="G19" s="4"/>
      <c r="H19" s="5">
        <f>SUM(H12,H16,H18)</f>
        <v>280153</v>
      </c>
      <c r="I19" s="4"/>
      <c r="J19" s="5">
        <f>SUM(J12,J16,J18)</f>
        <v>496482</v>
      </c>
      <c r="K19" s="4"/>
      <c r="L19" s="5">
        <f>SUM(L12,L16,L18)</f>
        <v>1871257</v>
      </c>
    </row>
    <row r="20" spans="1:12" ht="18.75" customHeight="1" thickTop="1" x14ac:dyDescent="0.25"/>
    <row r="21" spans="1:12" ht="18.75" customHeight="1" x14ac:dyDescent="0.25">
      <c r="A21" s="171" t="s">
        <v>222</v>
      </c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</row>
    <row r="22" spans="1:12" ht="18.75" customHeight="1" x14ac:dyDescent="0.25">
      <c r="A22" s="193" t="s">
        <v>185</v>
      </c>
      <c r="B22" s="172">
        <v>681480</v>
      </c>
      <c r="C22" s="172"/>
      <c r="D22" s="172">
        <v>342170</v>
      </c>
      <c r="E22" s="172"/>
      <c r="F22" s="172">
        <v>70972</v>
      </c>
      <c r="G22" s="194"/>
      <c r="H22" s="172">
        <v>351387</v>
      </c>
      <c r="I22" s="172"/>
      <c r="J22" s="172">
        <v>590229</v>
      </c>
      <c r="K22" s="194"/>
      <c r="L22" s="172">
        <f>SUM(B22:J22)</f>
        <v>2036238</v>
      </c>
    </row>
    <row r="23" spans="1:12" ht="18.75" customHeight="1" x14ac:dyDescent="0.25">
      <c r="A23" s="196"/>
      <c r="B23" s="178"/>
      <c r="C23" s="176"/>
      <c r="D23" s="178"/>
      <c r="E23" s="176"/>
      <c r="F23" s="178"/>
      <c r="G23" s="174"/>
      <c r="H23" s="178"/>
      <c r="I23" s="176"/>
      <c r="J23" s="178"/>
      <c r="K23" s="174"/>
      <c r="L23" s="179"/>
    </row>
    <row r="24" spans="1:12" ht="18.75" customHeight="1" x14ac:dyDescent="0.25">
      <c r="A24" s="195" t="s">
        <v>207</v>
      </c>
      <c r="B24" s="178"/>
      <c r="C24" s="174"/>
      <c r="D24" s="178"/>
      <c r="E24" s="174"/>
      <c r="F24" s="178"/>
      <c r="G24" s="174"/>
      <c r="H24" s="178"/>
      <c r="I24" s="176"/>
      <c r="J24" s="178"/>
      <c r="K24" s="174"/>
      <c r="L24" s="178"/>
    </row>
    <row r="25" spans="1:12" ht="18.75" customHeight="1" x14ac:dyDescent="0.25">
      <c r="A25" s="175" t="s">
        <v>198</v>
      </c>
      <c r="B25" s="136">
        <v>0</v>
      </c>
      <c r="C25" s="148"/>
      <c r="D25" s="136">
        <v>0</v>
      </c>
      <c r="E25" s="148"/>
      <c r="F25" s="136">
        <v>0</v>
      </c>
      <c r="G25" s="174"/>
      <c r="H25" s="178">
        <f>'SI-5'!H44</f>
        <v>192594</v>
      </c>
      <c r="I25" s="174"/>
      <c r="J25" s="149">
        <v>0</v>
      </c>
      <c r="K25" s="174"/>
      <c r="L25" s="179">
        <f>SUM(B25:J25)</f>
        <v>192594</v>
      </c>
    </row>
    <row r="26" spans="1:12" ht="18.75" customHeight="1" x14ac:dyDescent="0.25">
      <c r="A26" s="195" t="s">
        <v>206</v>
      </c>
      <c r="B26" s="177">
        <f>SUM(B25:B25)</f>
        <v>0</v>
      </c>
      <c r="C26" s="282"/>
      <c r="D26" s="177">
        <f>SUM(D25:D25)</f>
        <v>0</v>
      </c>
      <c r="E26" s="282"/>
      <c r="F26" s="177">
        <f>SUM(F25:F25)</f>
        <v>0</v>
      </c>
      <c r="G26" s="172"/>
      <c r="H26" s="177">
        <f>SUM(H25:H25)</f>
        <v>192594</v>
      </c>
      <c r="I26" s="172"/>
      <c r="J26" s="177">
        <f>SUM(J25:J25)</f>
        <v>0</v>
      </c>
      <c r="K26" s="172"/>
      <c r="L26" s="177">
        <f>SUM(L25:L25)</f>
        <v>192594</v>
      </c>
    </row>
    <row r="27" spans="1:12" ht="18.75" customHeight="1" x14ac:dyDescent="0.25">
      <c r="A27" s="195"/>
      <c r="B27" s="282"/>
      <c r="C27" s="282"/>
      <c r="D27" s="282"/>
      <c r="E27" s="282"/>
      <c r="F27" s="282"/>
      <c r="G27" s="172"/>
      <c r="H27" s="172"/>
      <c r="I27" s="172"/>
      <c r="J27" s="172"/>
      <c r="K27" s="172"/>
      <c r="L27" s="172"/>
    </row>
    <row r="28" spans="1:12" ht="18.75" customHeight="1" x14ac:dyDescent="0.25">
      <c r="A28" s="196" t="s">
        <v>70</v>
      </c>
      <c r="B28" s="136">
        <v>0</v>
      </c>
      <c r="C28" s="148"/>
      <c r="D28" s="136">
        <v>0</v>
      </c>
      <c r="E28" s="148"/>
      <c r="F28" s="136">
        <v>0</v>
      </c>
      <c r="G28" s="174"/>
      <c r="H28" s="179">
        <f>-J28</f>
        <v>100341</v>
      </c>
      <c r="I28" s="174"/>
      <c r="J28" s="179">
        <v>-100341</v>
      </c>
      <c r="K28" s="174"/>
      <c r="L28" s="149">
        <f>SUM(B28:J28)</f>
        <v>0</v>
      </c>
    </row>
    <row r="29" spans="1:12" ht="18.75" customHeight="1" thickBot="1" x14ac:dyDescent="0.3">
      <c r="A29" s="197" t="s">
        <v>225</v>
      </c>
      <c r="B29" s="173">
        <f>SUM(B22,B26,B28)</f>
        <v>681480</v>
      </c>
      <c r="C29" s="172"/>
      <c r="D29" s="173">
        <f>SUM(D22,D26,D28)</f>
        <v>342170</v>
      </c>
      <c r="E29" s="172"/>
      <c r="F29" s="173">
        <f>SUM(F22,F26,F28)</f>
        <v>70972</v>
      </c>
      <c r="G29" s="172"/>
      <c r="H29" s="173">
        <f>SUM(H22,H26,H28)</f>
        <v>644322</v>
      </c>
      <c r="I29" s="172"/>
      <c r="J29" s="173">
        <f>SUM(J22,J26,J28)</f>
        <v>489888</v>
      </c>
      <c r="K29" s="172"/>
      <c r="L29" s="173">
        <f>SUM(L22,L26,L28)</f>
        <v>2228832</v>
      </c>
    </row>
    <row r="30" spans="1:12" ht="18.75" customHeight="1" thickTop="1" x14ac:dyDescent="0.25"/>
  </sheetData>
  <mergeCells count="4">
    <mergeCell ref="F6:H6"/>
    <mergeCell ref="B10:L10"/>
    <mergeCell ref="B4:L4"/>
    <mergeCell ref="F5:H5"/>
  </mergeCells>
  <phoneticPr fontId="2" type="noConversion"/>
  <pageMargins left="0.8" right="0.8" top="0.48" bottom="0.5" header="0.5" footer="0.5"/>
  <pageSetup paperSize="9" scale="81" firstPageNumber="7" orientation="landscape" useFirstPageNumber="1" r:id="rId1"/>
  <headerFooter>
    <oddFooter>&amp;L&amp;12The accompanying notes are an integral part of these interim financial statements.&amp;11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H96"/>
  <sheetViews>
    <sheetView showOutlineSymbols="0" view="pageBreakPreview" topLeftCell="A7" zoomScale="85" zoomScaleNormal="70" zoomScaleSheetLayoutView="85" workbookViewId="0">
      <selection activeCell="A28" sqref="A28:A32"/>
    </sheetView>
  </sheetViews>
  <sheetFormatPr defaultColWidth="9.28515625" defaultRowHeight="20.25" customHeight="1" x14ac:dyDescent="0.25"/>
  <cols>
    <col min="1" max="1" width="59.85546875" style="99" customWidth="1"/>
    <col min="2" max="2" width="13.7109375" style="39" customWidth="1"/>
    <col min="3" max="3" width="1.5703125" style="28" customWidth="1"/>
    <col min="4" max="4" width="12.7109375" style="39" customWidth="1"/>
    <col min="5" max="5" width="1.5703125" style="28" customWidth="1"/>
    <col min="6" max="6" width="12.7109375" style="187" customWidth="1"/>
    <col min="7" max="7" width="1.5703125" style="187" customWidth="1"/>
    <col min="8" max="8" width="13.5703125" style="187" bestFit="1" customWidth="1"/>
    <col min="9" max="16384" width="9.28515625" style="92"/>
  </cols>
  <sheetData>
    <row r="1" spans="1:8" s="93" customFormat="1" ht="20.25" customHeight="1" x14ac:dyDescent="0.25">
      <c r="A1" s="3" t="s">
        <v>143</v>
      </c>
      <c r="B1" s="61"/>
      <c r="C1" s="33"/>
      <c r="D1" s="61"/>
      <c r="E1" s="33"/>
      <c r="F1" s="33"/>
      <c r="G1" s="33"/>
      <c r="H1" s="33"/>
    </row>
    <row r="2" spans="1:8" ht="20.25" customHeight="1" x14ac:dyDescent="0.25">
      <c r="A2" s="94" t="s">
        <v>90</v>
      </c>
    </row>
    <row r="3" spans="1:8" s="98" customFormat="1" ht="20.25" customHeight="1" x14ac:dyDescent="0.25">
      <c r="A3" s="95"/>
      <c r="B3" s="96"/>
      <c r="C3" s="97"/>
      <c r="D3" s="96"/>
      <c r="E3" s="97"/>
      <c r="F3" s="186"/>
      <c r="G3" s="186"/>
      <c r="H3" s="186"/>
    </row>
    <row r="4" spans="1:8" ht="20.25" customHeight="1" x14ac:dyDescent="0.25">
      <c r="A4" s="99" t="s">
        <v>3</v>
      </c>
      <c r="B4" s="341" t="s">
        <v>2</v>
      </c>
      <c r="C4" s="341"/>
      <c r="D4" s="341"/>
      <c r="E4" s="165"/>
      <c r="F4" s="342" t="s">
        <v>15</v>
      </c>
      <c r="G4" s="342"/>
      <c r="H4" s="342"/>
    </row>
    <row r="5" spans="1:8" ht="20.25" customHeight="1" x14ac:dyDescent="0.25">
      <c r="B5" s="341" t="s">
        <v>16</v>
      </c>
      <c r="C5" s="341"/>
      <c r="D5" s="341"/>
      <c r="E5" s="39"/>
      <c r="F5" s="341" t="s">
        <v>16</v>
      </c>
      <c r="G5" s="341"/>
      <c r="H5" s="341"/>
    </row>
    <row r="6" spans="1:8" s="23" customFormat="1" ht="20.25" customHeight="1" x14ac:dyDescent="0.25">
      <c r="A6" s="38"/>
      <c r="B6" s="339" t="s">
        <v>213</v>
      </c>
      <c r="C6" s="339"/>
      <c r="D6" s="339"/>
      <c r="E6" s="96"/>
      <c r="F6" s="339" t="s">
        <v>213</v>
      </c>
      <c r="G6" s="339"/>
      <c r="H6" s="339"/>
    </row>
    <row r="7" spans="1:8" s="23" customFormat="1" ht="20.25" customHeight="1" x14ac:dyDescent="0.25">
      <c r="A7" s="38"/>
      <c r="B7" s="339" t="s">
        <v>212</v>
      </c>
      <c r="C7" s="339"/>
      <c r="D7" s="339"/>
      <c r="E7" s="96"/>
      <c r="F7" s="339" t="s">
        <v>212</v>
      </c>
      <c r="G7" s="339"/>
      <c r="H7" s="339"/>
    </row>
    <row r="8" spans="1:8" ht="20.25" customHeight="1" x14ac:dyDescent="0.25">
      <c r="B8" s="100" t="s">
        <v>184</v>
      </c>
      <c r="C8" s="101"/>
      <c r="D8" s="100" t="s">
        <v>142</v>
      </c>
      <c r="E8" s="101"/>
      <c r="F8" s="100" t="s">
        <v>184</v>
      </c>
      <c r="G8" s="101"/>
      <c r="H8" s="100" t="s">
        <v>142</v>
      </c>
    </row>
    <row r="9" spans="1:8" ht="20.25" customHeight="1" x14ac:dyDescent="0.25">
      <c r="B9" s="340" t="s">
        <v>86</v>
      </c>
      <c r="C9" s="340"/>
      <c r="D9" s="340"/>
      <c r="E9" s="340"/>
      <c r="F9" s="340"/>
      <c r="G9" s="340"/>
      <c r="H9" s="340"/>
    </row>
    <row r="10" spans="1:8" ht="20.25" customHeight="1" x14ac:dyDescent="0.25">
      <c r="A10" s="102" t="s">
        <v>33</v>
      </c>
      <c r="B10" s="319"/>
      <c r="C10" s="103"/>
      <c r="D10" s="164"/>
      <c r="E10" s="103"/>
      <c r="F10" s="320"/>
      <c r="G10" s="320"/>
      <c r="H10" s="320"/>
    </row>
    <row r="11" spans="1:8" ht="20.25" customHeight="1" x14ac:dyDescent="0.25">
      <c r="A11" s="99" t="s">
        <v>216</v>
      </c>
      <c r="B11" s="181">
        <f>'SI-5'!D26</f>
        <v>215790</v>
      </c>
      <c r="C11" s="103"/>
      <c r="D11" s="181">
        <f>'SI-5'!F26</f>
        <v>-35642</v>
      </c>
      <c r="E11" s="103"/>
      <c r="F11" s="181">
        <f>'SI-5'!H26</f>
        <v>192594</v>
      </c>
      <c r="G11" s="105"/>
      <c r="H11" s="181">
        <f>'SI-5'!J26</f>
        <v>51268</v>
      </c>
    </row>
    <row r="12" spans="1:8" ht="20.25" customHeight="1" x14ac:dyDescent="0.25">
      <c r="A12" s="106" t="s">
        <v>202</v>
      </c>
      <c r="B12" s="181"/>
      <c r="C12" s="103"/>
      <c r="D12" s="181"/>
      <c r="E12" s="103"/>
      <c r="F12" s="104"/>
      <c r="G12" s="105"/>
      <c r="H12" s="104"/>
    </row>
    <row r="13" spans="1:8" ht="20.25" customHeight="1" x14ac:dyDescent="0.25">
      <c r="A13" s="99" t="s">
        <v>92</v>
      </c>
      <c r="B13" s="181">
        <f>-'SI-5'!D25</f>
        <v>78945</v>
      </c>
      <c r="C13" s="103"/>
      <c r="D13" s="181">
        <f>-'SI-5'!F25</f>
        <v>28134</v>
      </c>
      <c r="E13" s="103"/>
      <c r="F13" s="181">
        <f>-'SI-5'!H25</f>
        <v>47592</v>
      </c>
      <c r="G13" s="105"/>
      <c r="H13" s="181">
        <f>-'SI-5'!J25</f>
        <v>13072</v>
      </c>
    </row>
    <row r="14" spans="1:8" ht="20.25" customHeight="1" x14ac:dyDescent="0.25">
      <c r="A14" s="99" t="s">
        <v>37</v>
      </c>
      <c r="B14" s="181">
        <f>-'SI-5'!D22</f>
        <v>94514</v>
      </c>
      <c r="C14" s="258"/>
      <c r="D14" s="181">
        <f>-'SI-5'!F22</f>
        <v>92750</v>
      </c>
      <c r="E14" s="258"/>
      <c r="F14" s="181">
        <f>-'SI-5'!H22</f>
        <v>72367</v>
      </c>
      <c r="G14" s="105"/>
      <c r="H14" s="181">
        <f>-'SI-5'!J22</f>
        <v>70623</v>
      </c>
    </row>
    <row r="15" spans="1:8" ht="20.25" customHeight="1" x14ac:dyDescent="0.25">
      <c r="A15" s="99" t="s">
        <v>115</v>
      </c>
      <c r="B15" s="181">
        <v>107803</v>
      </c>
      <c r="C15" s="258"/>
      <c r="D15" s="181">
        <v>123290</v>
      </c>
      <c r="E15" s="258"/>
      <c r="F15" s="104">
        <v>31635</v>
      </c>
      <c r="G15" s="105"/>
      <c r="H15" s="104">
        <v>36325</v>
      </c>
    </row>
    <row r="16" spans="1:8" ht="20.25" customHeight="1" x14ac:dyDescent="0.25">
      <c r="A16" s="99" t="s">
        <v>113</v>
      </c>
      <c r="B16" s="181">
        <v>1085</v>
      </c>
      <c r="C16" s="258"/>
      <c r="D16" s="181">
        <v>539</v>
      </c>
      <c r="E16" s="258"/>
      <c r="F16" s="104">
        <v>0</v>
      </c>
      <c r="G16" s="105"/>
      <c r="H16" s="104">
        <v>0</v>
      </c>
    </row>
    <row r="17" spans="1:8" ht="20.25" customHeight="1" x14ac:dyDescent="0.25">
      <c r="A17" s="99" t="s">
        <v>159</v>
      </c>
      <c r="B17" s="181">
        <v>1932</v>
      </c>
      <c r="C17" s="258"/>
      <c r="D17" s="181">
        <v>1932</v>
      </c>
      <c r="E17" s="258"/>
      <c r="F17" s="104">
        <v>62</v>
      </c>
      <c r="G17" s="105"/>
      <c r="H17" s="104">
        <v>63</v>
      </c>
    </row>
    <row r="18" spans="1:8" ht="20.25" customHeight="1" x14ac:dyDescent="0.25">
      <c r="A18" s="99" t="s">
        <v>254</v>
      </c>
      <c r="B18" s="181">
        <v>-14343</v>
      </c>
      <c r="C18" s="258"/>
      <c r="D18" s="181">
        <v>15600</v>
      </c>
      <c r="E18" s="258"/>
      <c r="F18" s="104">
        <v>0</v>
      </c>
      <c r="G18" s="105"/>
      <c r="H18" s="104">
        <v>0</v>
      </c>
    </row>
    <row r="19" spans="1:8" ht="20.25" customHeight="1" x14ac:dyDescent="0.25">
      <c r="A19" s="99" t="s">
        <v>210</v>
      </c>
      <c r="B19" s="181">
        <v>20000</v>
      </c>
      <c r="C19" s="258"/>
      <c r="D19" s="181">
        <v>6200</v>
      </c>
      <c r="E19" s="258"/>
      <c r="F19" s="104">
        <v>33865</v>
      </c>
      <c r="G19" s="105"/>
      <c r="H19" s="104">
        <v>6200</v>
      </c>
    </row>
    <row r="20" spans="1:8" ht="20.25" customHeight="1" x14ac:dyDescent="0.25">
      <c r="A20" s="99" t="s">
        <v>203</v>
      </c>
      <c r="B20" s="181">
        <v>-321</v>
      </c>
      <c r="C20" s="258"/>
      <c r="D20" s="181">
        <v>-40464</v>
      </c>
      <c r="E20" s="258"/>
      <c r="F20" s="104">
        <v>0</v>
      </c>
      <c r="G20" s="105"/>
      <c r="H20" s="104">
        <v>0</v>
      </c>
    </row>
    <row r="21" spans="1:8" ht="20.25" customHeight="1" x14ac:dyDescent="0.25">
      <c r="A21" s="99" t="s">
        <v>204</v>
      </c>
      <c r="B21" s="181">
        <v>12031</v>
      </c>
      <c r="C21" s="320"/>
      <c r="D21" s="181">
        <v>-6279</v>
      </c>
      <c r="E21" s="320"/>
      <c r="F21" s="104">
        <v>3568</v>
      </c>
      <c r="G21" s="105"/>
      <c r="H21" s="104">
        <v>-3638</v>
      </c>
    </row>
    <row r="22" spans="1:8" ht="20.25" customHeight="1" x14ac:dyDescent="0.25">
      <c r="A22" s="99" t="s">
        <v>259</v>
      </c>
      <c r="B22" s="181">
        <v>-180</v>
      </c>
      <c r="C22" s="320"/>
      <c r="D22" s="181">
        <v>-430</v>
      </c>
      <c r="E22" s="320"/>
      <c r="F22" s="107">
        <v>0</v>
      </c>
      <c r="G22" s="105"/>
      <c r="H22" s="107">
        <v>-355</v>
      </c>
    </row>
    <row r="23" spans="1:8" ht="20.25" customHeight="1" x14ac:dyDescent="0.25">
      <c r="A23" s="99" t="s">
        <v>260</v>
      </c>
      <c r="B23" s="181">
        <v>0</v>
      </c>
      <c r="C23" s="320"/>
      <c r="D23" s="181">
        <v>0</v>
      </c>
      <c r="E23" s="320"/>
      <c r="F23" s="107">
        <v>-2161</v>
      </c>
      <c r="G23" s="105"/>
      <c r="H23" s="107">
        <v>0</v>
      </c>
    </row>
    <row r="24" spans="1:8" ht="20.25" customHeight="1" x14ac:dyDescent="0.25">
      <c r="A24" s="99" t="s">
        <v>134</v>
      </c>
      <c r="B24" s="181">
        <v>29426</v>
      </c>
      <c r="C24" s="258"/>
      <c r="D24" s="181">
        <v>364</v>
      </c>
      <c r="E24" s="258"/>
      <c r="F24" s="107">
        <v>0</v>
      </c>
      <c r="G24" s="105"/>
      <c r="H24" s="107">
        <v>0</v>
      </c>
    </row>
    <row r="25" spans="1:8" ht="20.25" customHeight="1" x14ac:dyDescent="0.25">
      <c r="A25" s="99" t="s">
        <v>226</v>
      </c>
      <c r="B25" s="181">
        <v>0</v>
      </c>
      <c r="C25" s="281"/>
      <c r="D25" s="181">
        <v>1894</v>
      </c>
      <c r="E25" s="281"/>
      <c r="F25" s="107">
        <v>0</v>
      </c>
      <c r="G25" s="105"/>
      <c r="H25" s="107">
        <v>0</v>
      </c>
    </row>
    <row r="26" spans="1:8" ht="20.25" customHeight="1" x14ac:dyDescent="0.25">
      <c r="A26" s="99" t="s">
        <v>227</v>
      </c>
      <c r="B26" s="181">
        <v>0</v>
      </c>
      <c r="C26" s="281"/>
      <c r="D26" s="181">
        <v>1601</v>
      </c>
      <c r="E26" s="281"/>
      <c r="F26" s="107">
        <v>0</v>
      </c>
      <c r="G26" s="105"/>
      <c r="H26" s="107">
        <v>0</v>
      </c>
    </row>
    <row r="27" spans="1:8" ht="20.25" customHeight="1" x14ac:dyDescent="0.25">
      <c r="A27" s="99" t="s">
        <v>109</v>
      </c>
      <c r="B27" s="181">
        <v>6582</v>
      </c>
      <c r="C27" s="258"/>
      <c r="D27" s="181">
        <v>4415</v>
      </c>
      <c r="E27" s="258"/>
      <c r="F27" s="107">
        <v>1614</v>
      </c>
      <c r="G27" s="105"/>
      <c r="H27" s="107">
        <v>2222</v>
      </c>
    </row>
    <row r="28" spans="1:8" ht="20.25" customHeight="1" x14ac:dyDescent="0.25">
      <c r="A28" s="99" t="s">
        <v>110</v>
      </c>
      <c r="B28" s="181">
        <v>982</v>
      </c>
      <c r="C28" s="258"/>
      <c r="D28" s="181">
        <v>1397</v>
      </c>
      <c r="E28" s="258"/>
      <c r="F28" s="104">
        <v>0</v>
      </c>
      <c r="G28" s="105"/>
      <c r="H28" s="104">
        <v>0</v>
      </c>
    </row>
    <row r="29" spans="1:8" ht="20.25" customHeight="1" x14ac:dyDescent="0.25">
      <c r="A29" s="99" t="s">
        <v>246</v>
      </c>
      <c r="B29" s="181">
        <v>0</v>
      </c>
      <c r="C29" s="313"/>
      <c r="D29" s="181">
        <v>0</v>
      </c>
      <c r="E29" s="313"/>
      <c r="F29" s="104">
        <v>-38500</v>
      </c>
      <c r="G29" s="105"/>
      <c r="H29" s="104">
        <v>0</v>
      </c>
    </row>
    <row r="30" spans="1:8" ht="20.25" customHeight="1" x14ac:dyDescent="0.25">
      <c r="A30" s="99" t="s">
        <v>93</v>
      </c>
      <c r="B30" s="108">
        <v>-322</v>
      </c>
      <c r="C30" s="258"/>
      <c r="D30" s="108">
        <v>-651</v>
      </c>
      <c r="E30" s="258"/>
      <c r="F30" s="109">
        <v>-3313</v>
      </c>
      <c r="G30" s="105"/>
      <c r="H30" s="109">
        <v>-1605</v>
      </c>
    </row>
    <row r="31" spans="1:8" s="40" customFormat="1" ht="20.25" customHeight="1" x14ac:dyDescent="0.25">
      <c r="A31" s="110"/>
      <c r="B31" s="111">
        <f>SUM(B11:B30)</f>
        <v>553924</v>
      </c>
      <c r="C31" s="111"/>
      <c r="D31" s="111">
        <f>SUM(D11:D30)</f>
        <v>194650</v>
      </c>
      <c r="E31" s="111"/>
      <c r="F31" s="111">
        <f>SUM(F11:F30)</f>
        <v>339323</v>
      </c>
      <c r="G31" s="111"/>
      <c r="H31" s="111">
        <f>SUM(H11:H30)</f>
        <v>174175</v>
      </c>
    </row>
    <row r="32" spans="1:8" ht="20.25" customHeight="1" x14ac:dyDescent="0.25">
      <c r="A32" s="106" t="s">
        <v>34</v>
      </c>
      <c r="B32" s="320"/>
      <c r="C32" s="258"/>
      <c r="D32" s="258"/>
      <c r="E32" s="258"/>
      <c r="F32" s="105"/>
      <c r="G32" s="105"/>
      <c r="H32" s="105"/>
    </row>
    <row r="33" spans="1:8" ht="20.25" customHeight="1" x14ac:dyDescent="0.25">
      <c r="A33" s="99" t="s">
        <v>144</v>
      </c>
      <c r="B33" s="181">
        <v>142264</v>
      </c>
      <c r="C33" s="314"/>
      <c r="D33" s="181">
        <v>-74692</v>
      </c>
      <c r="E33" s="314"/>
      <c r="F33" s="181">
        <v>150198</v>
      </c>
      <c r="G33" s="105"/>
      <c r="H33" s="181">
        <v>41207</v>
      </c>
    </row>
    <row r="34" spans="1:8" ht="20.25" customHeight="1" x14ac:dyDescent="0.25">
      <c r="A34" s="99" t="s">
        <v>35</v>
      </c>
      <c r="B34" s="181">
        <v>-83982</v>
      </c>
      <c r="C34" s="314"/>
      <c r="D34" s="181">
        <v>399560</v>
      </c>
      <c r="E34" s="314"/>
      <c r="F34" s="181">
        <v>14407</v>
      </c>
      <c r="G34" s="105"/>
      <c r="H34" s="181">
        <v>296676</v>
      </c>
    </row>
    <row r="35" spans="1:8" ht="20.25" customHeight="1" x14ac:dyDescent="0.25">
      <c r="A35" s="99" t="s">
        <v>0</v>
      </c>
      <c r="B35" s="181">
        <v>27985</v>
      </c>
      <c r="C35" s="314"/>
      <c r="D35" s="181">
        <v>28012</v>
      </c>
      <c r="E35" s="314"/>
      <c r="F35" s="181">
        <v>28429</v>
      </c>
      <c r="G35" s="105"/>
      <c r="H35" s="181">
        <v>3999</v>
      </c>
    </row>
    <row r="36" spans="1:8" ht="20.25" customHeight="1" x14ac:dyDescent="0.25">
      <c r="A36" s="99" t="s">
        <v>27</v>
      </c>
      <c r="B36" s="181">
        <v>-3976</v>
      </c>
      <c r="C36" s="314"/>
      <c r="D36" s="181">
        <v>1211</v>
      </c>
      <c r="E36" s="314"/>
      <c r="F36" s="181">
        <v>8</v>
      </c>
      <c r="G36" s="105"/>
      <c r="H36" s="181">
        <v>-11</v>
      </c>
    </row>
    <row r="37" spans="1:8" ht="20.25" customHeight="1" x14ac:dyDescent="0.25">
      <c r="A37" s="99" t="s">
        <v>163</v>
      </c>
      <c r="B37" s="181">
        <v>25229</v>
      </c>
      <c r="C37" s="314"/>
      <c r="D37" s="181">
        <v>55826</v>
      </c>
      <c r="E37" s="314"/>
      <c r="F37" s="181">
        <v>-33840</v>
      </c>
      <c r="G37" s="105"/>
      <c r="H37" s="181">
        <v>-5879</v>
      </c>
    </row>
    <row r="38" spans="1:8" ht="20.25" customHeight="1" x14ac:dyDescent="0.25">
      <c r="A38" s="99" t="s">
        <v>72</v>
      </c>
      <c r="B38" s="181">
        <v>36788</v>
      </c>
      <c r="C38" s="314"/>
      <c r="D38" s="181">
        <v>-20316</v>
      </c>
      <c r="E38" s="314"/>
      <c r="F38" s="181">
        <v>3914</v>
      </c>
      <c r="G38" s="105"/>
      <c r="H38" s="181">
        <v>-4317</v>
      </c>
    </row>
    <row r="39" spans="1:8" ht="20.25" customHeight="1" x14ac:dyDescent="0.25">
      <c r="A39" s="99" t="s">
        <v>7</v>
      </c>
      <c r="B39" s="181">
        <v>16720</v>
      </c>
      <c r="C39" s="314"/>
      <c r="D39" s="181">
        <v>176</v>
      </c>
      <c r="E39" s="314"/>
      <c r="F39" s="181">
        <v>12146</v>
      </c>
      <c r="G39" s="105"/>
      <c r="H39" s="181">
        <v>-357</v>
      </c>
    </row>
    <row r="40" spans="1:8" ht="20.25" customHeight="1" x14ac:dyDescent="0.25">
      <c r="A40" s="99" t="s">
        <v>243</v>
      </c>
      <c r="B40" s="181">
        <v>1203</v>
      </c>
      <c r="C40" s="314"/>
      <c r="D40" s="181">
        <v>0</v>
      </c>
      <c r="E40" s="314"/>
      <c r="F40" s="181">
        <v>0</v>
      </c>
      <c r="G40" s="105"/>
      <c r="H40" s="181">
        <v>0</v>
      </c>
    </row>
    <row r="41" spans="1:8" ht="20.25" customHeight="1" x14ac:dyDescent="0.25">
      <c r="A41" s="99" t="s">
        <v>164</v>
      </c>
      <c r="B41" s="108">
        <v>-4224</v>
      </c>
      <c r="C41" s="314"/>
      <c r="D41" s="108">
        <v>-24832</v>
      </c>
      <c r="E41" s="314"/>
      <c r="F41" s="108">
        <v>-3084</v>
      </c>
      <c r="G41" s="105"/>
      <c r="H41" s="108">
        <v>-16342</v>
      </c>
    </row>
    <row r="42" spans="1:8" ht="20.25" customHeight="1" x14ac:dyDescent="0.25">
      <c r="A42" s="99" t="s">
        <v>137</v>
      </c>
      <c r="B42" s="181">
        <f>SUM(B31:B41)</f>
        <v>711931</v>
      </c>
      <c r="C42" s="103"/>
      <c r="D42" s="181">
        <f>SUM(D31:D41)</f>
        <v>559595</v>
      </c>
      <c r="E42" s="164"/>
      <c r="F42" s="181">
        <f>SUM(F31:F41)</f>
        <v>511501</v>
      </c>
      <c r="H42" s="181">
        <f>SUM(H31:H41)</f>
        <v>489151</v>
      </c>
    </row>
    <row r="43" spans="1:8" ht="20.25" customHeight="1" x14ac:dyDescent="0.25">
      <c r="A43" s="99" t="s">
        <v>244</v>
      </c>
      <c r="B43" s="181">
        <v>21936</v>
      </c>
      <c r="C43" s="313"/>
      <c r="D43" s="181">
        <v>0</v>
      </c>
      <c r="E43" s="313"/>
      <c r="F43" s="181">
        <v>21936</v>
      </c>
      <c r="H43" s="181">
        <v>0</v>
      </c>
    </row>
    <row r="44" spans="1:8" ht="20.25" customHeight="1" x14ac:dyDescent="0.25">
      <c r="A44" s="99" t="s">
        <v>116</v>
      </c>
      <c r="B44" s="181">
        <v>-19267</v>
      </c>
      <c r="C44" s="103"/>
      <c r="D44" s="181">
        <v>-13573</v>
      </c>
      <c r="E44" s="164"/>
      <c r="F44" s="181">
        <v>-19991</v>
      </c>
      <c r="G44" s="105"/>
      <c r="H44" s="181">
        <v>-12728</v>
      </c>
    </row>
    <row r="45" spans="1:8" s="23" customFormat="1" ht="20.25" customHeight="1" x14ac:dyDescent="0.25">
      <c r="A45" s="7" t="s">
        <v>138</v>
      </c>
      <c r="B45" s="112">
        <f>SUM(B42:B44)</f>
        <v>714600</v>
      </c>
      <c r="C45" s="113"/>
      <c r="D45" s="112">
        <f>SUM(D42:D44)</f>
        <v>546022</v>
      </c>
      <c r="E45" s="114"/>
      <c r="F45" s="112">
        <f>SUM(F42:F44)</f>
        <v>513446</v>
      </c>
      <c r="G45" s="113"/>
      <c r="H45" s="112">
        <f>SUM(H42:H44)</f>
        <v>476423</v>
      </c>
    </row>
    <row r="46" spans="1:8" s="23" customFormat="1" ht="20.25" customHeight="1" x14ac:dyDescent="0.25">
      <c r="A46" s="38"/>
      <c r="B46" s="115"/>
      <c r="C46" s="24"/>
      <c r="D46" s="115"/>
      <c r="E46" s="28"/>
      <c r="F46" s="181"/>
      <c r="G46" s="181"/>
      <c r="H46" s="181"/>
    </row>
    <row r="47" spans="1:8" s="93" customFormat="1" ht="20.25" customHeight="1" x14ac:dyDescent="0.25">
      <c r="A47" s="3" t="s">
        <v>143</v>
      </c>
      <c r="B47" s="61"/>
      <c r="C47" s="33"/>
      <c r="D47" s="61"/>
      <c r="E47" s="33"/>
      <c r="F47" s="33"/>
      <c r="G47" s="33"/>
      <c r="H47" s="33"/>
    </row>
    <row r="48" spans="1:8" ht="20.25" customHeight="1" x14ac:dyDescent="0.25">
      <c r="A48" s="116" t="s">
        <v>90</v>
      </c>
    </row>
    <row r="49" spans="1:8" s="98" customFormat="1" ht="20.25" customHeight="1" x14ac:dyDescent="0.25">
      <c r="A49" s="95"/>
      <c r="B49" s="96"/>
      <c r="C49" s="97"/>
      <c r="D49" s="96"/>
      <c r="E49" s="97"/>
      <c r="F49" s="186"/>
      <c r="G49" s="186"/>
      <c r="H49" s="186"/>
    </row>
    <row r="50" spans="1:8" ht="20.25" customHeight="1" x14ac:dyDescent="0.25">
      <c r="A50" s="99" t="s">
        <v>3</v>
      </c>
      <c r="B50" s="341" t="s">
        <v>2</v>
      </c>
      <c r="C50" s="341"/>
      <c r="D50" s="341"/>
      <c r="E50" s="165"/>
      <c r="F50" s="342" t="s">
        <v>15</v>
      </c>
      <c r="G50" s="342"/>
      <c r="H50" s="342"/>
    </row>
    <row r="51" spans="1:8" ht="20.25" customHeight="1" x14ac:dyDescent="0.25">
      <c r="B51" s="341" t="s">
        <v>16</v>
      </c>
      <c r="C51" s="341"/>
      <c r="D51" s="341"/>
      <c r="E51" s="39"/>
      <c r="F51" s="341" t="s">
        <v>16</v>
      </c>
      <c r="G51" s="341"/>
      <c r="H51" s="341"/>
    </row>
    <row r="52" spans="1:8" s="23" customFormat="1" ht="20.25" customHeight="1" x14ac:dyDescent="0.25">
      <c r="A52" s="38"/>
      <c r="B52" s="339" t="s">
        <v>213</v>
      </c>
      <c r="C52" s="339"/>
      <c r="D52" s="339"/>
      <c r="E52" s="96"/>
      <c r="F52" s="339" t="s">
        <v>213</v>
      </c>
      <c r="G52" s="339"/>
      <c r="H52" s="339"/>
    </row>
    <row r="53" spans="1:8" s="23" customFormat="1" ht="20.25" customHeight="1" x14ac:dyDescent="0.25">
      <c r="A53" s="38"/>
      <c r="B53" s="339" t="s">
        <v>212</v>
      </c>
      <c r="C53" s="339"/>
      <c r="D53" s="339"/>
      <c r="E53" s="96"/>
      <c r="F53" s="339" t="s">
        <v>212</v>
      </c>
      <c r="G53" s="339"/>
      <c r="H53" s="339"/>
    </row>
    <row r="54" spans="1:8" ht="20.25" customHeight="1" x14ac:dyDescent="0.25">
      <c r="B54" s="100" t="s">
        <v>184</v>
      </c>
      <c r="C54" s="101"/>
      <c r="D54" s="100" t="s">
        <v>142</v>
      </c>
      <c r="E54" s="101"/>
      <c r="F54" s="100" t="s">
        <v>184</v>
      </c>
      <c r="G54" s="101"/>
      <c r="H54" s="100" t="s">
        <v>142</v>
      </c>
    </row>
    <row r="55" spans="1:8" ht="20.25" customHeight="1" x14ac:dyDescent="0.25">
      <c r="B55" s="340" t="s">
        <v>86</v>
      </c>
      <c r="C55" s="340"/>
      <c r="D55" s="340"/>
      <c r="E55" s="340"/>
      <c r="F55" s="340"/>
      <c r="G55" s="340"/>
      <c r="H55" s="340"/>
    </row>
    <row r="56" spans="1:8" s="23" customFormat="1" ht="20.25" customHeight="1" x14ac:dyDescent="0.25">
      <c r="A56" s="117" t="s">
        <v>13</v>
      </c>
      <c r="B56" s="181"/>
      <c r="C56" s="24"/>
      <c r="D56" s="24"/>
      <c r="E56" s="28"/>
      <c r="F56" s="118"/>
      <c r="G56" s="118"/>
      <c r="H56" s="118"/>
    </row>
    <row r="57" spans="1:8" s="180" customFormat="1" ht="20.25" customHeight="1" x14ac:dyDescent="0.25">
      <c r="A57" s="38" t="s">
        <v>228</v>
      </c>
      <c r="B57" s="181">
        <v>0</v>
      </c>
      <c r="C57" s="181"/>
      <c r="D57" s="181">
        <v>0</v>
      </c>
      <c r="E57" s="187"/>
      <c r="F57" s="118">
        <v>0</v>
      </c>
      <c r="G57" s="118"/>
      <c r="H57" s="118">
        <v>994218</v>
      </c>
    </row>
    <row r="58" spans="1:8" ht="20.25" customHeight="1" x14ac:dyDescent="0.25">
      <c r="A58" s="38" t="s">
        <v>209</v>
      </c>
      <c r="B58" s="181">
        <v>0</v>
      </c>
      <c r="C58" s="320"/>
      <c r="D58" s="181">
        <v>0</v>
      </c>
      <c r="E58" s="320"/>
      <c r="F58" s="181">
        <v>-60000</v>
      </c>
      <c r="G58" s="105"/>
      <c r="H58" s="181">
        <v>-1000000</v>
      </c>
    </row>
    <row r="59" spans="1:8" ht="20.25" customHeight="1" x14ac:dyDescent="0.25">
      <c r="A59" s="38" t="s">
        <v>136</v>
      </c>
      <c r="B59" s="181">
        <v>-8</v>
      </c>
      <c r="C59" s="320"/>
      <c r="D59" s="181">
        <v>-33</v>
      </c>
      <c r="E59" s="320"/>
      <c r="F59" s="181">
        <v>-8</v>
      </c>
      <c r="G59" s="105"/>
      <c r="H59" s="181">
        <v>-33</v>
      </c>
    </row>
    <row r="60" spans="1:8" s="23" customFormat="1" ht="20.25" customHeight="1" x14ac:dyDescent="0.25">
      <c r="A60" s="38" t="s">
        <v>94</v>
      </c>
      <c r="B60" s="181">
        <v>-221324</v>
      </c>
      <c r="C60" s="181"/>
      <c r="D60" s="181">
        <v>-64500</v>
      </c>
      <c r="E60" s="187"/>
      <c r="F60" s="181">
        <v>-44961</v>
      </c>
      <c r="G60" s="181"/>
      <c r="H60" s="181">
        <v>-1215</v>
      </c>
    </row>
    <row r="61" spans="1:8" s="23" customFormat="1" ht="20.25" customHeight="1" x14ac:dyDescent="0.25">
      <c r="A61" s="38" t="s">
        <v>124</v>
      </c>
      <c r="B61" s="181">
        <v>-228</v>
      </c>
      <c r="C61" s="181"/>
      <c r="D61" s="181">
        <v>-68</v>
      </c>
      <c r="E61" s="187"/>
      <c r="F61" s="181">
        <v>-102</v>
      </c>
      <c r="G61" s="181"/>
      <c r="H61" s="181">
        <v>0</v>
      </c>
    </row>
    <row r="62" spans="1:8" s="180" customFormat="1" ht="20.25" customHeight="1" x14ac:dyDescent="0.25">
      <c r="A62" s="38" t="s">
        <v>258</v>
      </c>
      <c r="B62" s="181">
        <v>-15081</v>
      </c>
      <c r="C62" s="181"/>
      <c r="D62" s="181">
        <v>0</v>
      </c>
      <c r="E62" s="187"/>
      <c r="F62" s="181">
        <v>0</v>
      </c>
      <c r="G62" s="181"/>
      <c r="H62" s="181">
        <v>0</v>
      </c>
    </row>
    <row r="63" spans="1:8" s="180" customFormat="1" ht="20.25" customHeight="1" x14ac:dyDescent="0.25">
      <c r="A63" s="38" t="s">
        <v>251</v>
      </c>
      <c r="B63" s="181">
        <v>0</v>
      </c>
      <c r="C63" s="181"/>
      <c r="D63" s="181">
        <v>0</v>
      </c>
      <c r="E63" s="187"/>
      <c r="F63" s="181">
        <v>1212</v>
      </c>
      <c r="G63" s="181"/>
      <c r="H63" s="181">
        <v>0</v>
      </c>
    </row>
    <row r="64" spans="1:8" s="23" customFormat="1" ht="20.25" customHeight="1" x14ac:dyDescent="0.25">
      <c r="A64" s="38" t="s">
        <v>95</v>
      </c>
      <c r="B64" s="119">
        <v>1342</v>
      </c>
      <c r="C64" s="181"/>
      <c r="D64" s="119">
        <v>439</v>
      </c>
      <c r="E64" s="187"/>
      <c r="F64" s="181">
        <v>0</v>
      </c>
      <c r="G64" s="181"/>
      <c r="H64" s="181">
        <v>355</v>
      </c>
    </row>
    <row r="65" spans="1:8" s="180" customFormat="1" ht="20.25" customHeight="1" x14ac:dyDescent="0.25">
      <c r="A65" s="38" t="s">
        <v>253</v>
      </c>
      <c r="B65" s="119">
        <v>0</v>
      </c>
      <c r="C65" s="181"/>
      <c r="D65" s="119">
        <v>0</v>
      </c>
      <c r="E65" s="187"/>
      <c r="F65" s="181">
        <v>124000</v>
      </c>
      <c r="G65" s="181"/>
      <c r="H65" s="181">
        <v>0</v>
      </c>
    </row>
    <row r="66" spans="1:8" s="23" customFormat="1" ht="20.25" customHeight="1" x14ac:dyDescent="0.25">
      <c r="A66" s="38" t="s">
        <v>73</v>
      </c>
      <c r="B66" s="119">
        <v>-264</v>
      </c>
      <c r="C66" s="119"/>
      <c r="D66" s="119">
        <v>-3114</v>
      </c>
      <c r="E66" s="186"/>
      <c r="F66" s="119">
        <v>0</v>
      </c>
      <c r="G66" s="119"/>
      <c r="H66" s="119">
        <v>0</v>
      </c>
    </row>
    <row r="67" spans="1:8" s="23" customFormat="1" ht="20.25" customHeight="1" x14ac:dyDescent="0.25">
      <c r="A67" s="38" t="s">
        <v>32</v>
      </c>
      <c r="B67" s="181">
        <v>322</v>
      </c>
      <c r="C67" s="181"/>
      <c r="D67" s="181">
        <v>651</v>
      </c>
      <c r="E67" s="187"/>
      <c r="F67" s="181">
        <v>2766</v>
      </c>
      <c r="G67" s="181"/>
      <c r="H67" s="181">
        <v>1605</v>
      </c>
    </row>
    <row r="68" spans="1:8" s="180" customFormat="1" ht="20.25" customHeight="1" x14ac:dyDescent="0.25">
      <c r="A68" s="38" t="s">
        <v>245</v>
      </c>
      <c r="B68" s="181">
        <v>0</v>
      </c>
      <c r="C68" s="181"/>
      <c r="D68" s="181">
        <v>0</v>
      </c>
      <c r="E68" s="187"/>
      <c r="F68" s="181">
        <v>38500</v>
      </c>
      <c r="G68" s="181"/>
      <c r="H68" s="181">
        <v>0</v>
      </c>
    </row>
    <row r="69" spans="1:8" s="120" customFormat="1" ht="20.25" customHeight="1" x14ac:dyDescent="0.25">
      <c r="A69" s="7" t="s">
        <v>255</v>
      </c>
      <c r="B69" s="112">
        <f>SUM(B57:B68)</f>
        <v>-235241</v>
      </c>
      <c r="C69" s="113"/>
      <c r="D69" s="112">
        <f>SUM(D57:D68)</f>
        <v>-66625</v>
      </c>
      <c r="E69" s="114"/>
      <c r="F69" s="112">
        <f>SUM(F57:F68)</f>
        <v>61407</v>
      </c>
      <c r="G69" s="113"/>
      <c r="H69" s="112">
        <f>SUM(H57:H68)</f>
        <v>-5070</v>
      </c>
    </row>
    <row r="70" spans="1:8" s="23" customFormat="1" ht="20.25" customHeight="1" x14ac:dyDescent="0.25">
      <c r="A70" s="7"/>
      <c r="B70" s="119"/>
      <c r="C70" s="24"/>
      <c r="D70" s="119"/>
      <c r="E70" s="28"/>
      <c r="F70" s="119"/>
      <c r="G70" s="181"/>
      <c r="H70" s="119"/>
    </row>
    <row r="71" spans="1:8" s="23" customFormat="1" ht="20.25" customHeight="1" x14ac:dyDescent="0.25">
      <c r="A71" s="117" t="s">
        <v>14</v>
      </c>
      <c r="B71" s="181"/>
      <c r="C71" s="24"/>
      <c r="D71" s="181"/>
      <c r="E71" s="28"/>
      <c r="F71" s="181"/>
      <c r="G71" s="181"/>
      <c r="H71" s="181"/>
    </row>
    <row r="72" spans="1:8" s="23" customFormat="1" ht="20.25" customHeight="1" x14ac:dyDescent="0.25">
      <c r="A72" s="38" t="s">
        <v>205</v>
      </c>
      <c r="B72" s="180"/>
      <c r="D72" s="180"/>
      <c r="F72" s="180"/>
      <c r="G72" s="180"/>
      <c r="H72" s="180"/>
    </row>
    <row r="73" spans="1:8" s="23" customFormat="1" ht="20.25" customHeight="1" x14ac:dyDescent="0.25">
      <c r="A73" s="38" t="s">
        <v>75</v>
      </c>
      <c r="B73" s="121">
        <v>-196176</v>
      </c>
      <c r="C73" s="24"/>
      <c r="D73" s="121">
        <v>-298567</v>
      </c>
      <c r="E73" s="28"/>
      <c r="F73" s="180">
        <v>-368059</v>
      </c>
      <c r="G73" s="181"/>
      <c r="H73" s="180">
        <v>-346899</v>
      </c>
    </row>
    <row r="74" spans="1:8" s="23" customFormat="1" ht="20.25" customHeight="1" x14ac:dyDescent="0.25">
      <c r="A74" s="38" t="s">
        <v>200</v>
      </c>
      <c r="B74" s="121">
        <v>-25121</v>
      </c>
      <c r="C74" s="24"/>
      <c r="D74" s="121">
        <v>-18821</v>
      </c>
      <c r="E74" s="187"/>
      <c r="F74" s="181">
        <v>-10419</v>
      </c>
      <c r="G74" s="181"/>
      <c r="H74" s="181">
        <v>-10328</v>
      </c>
    </row>
    <row r="75" spans="1:8" s="23" customFormat="1" ht="20.25" customHeight="1" x14ac:dyDescent="0.25">
      <c r="A75" s="38" t="s">
        <v>165</v>
      </c>
      <c r="B75" s="119">
        <v>-450</v>
      </c>
      <c r="C75" s="24"/>
      <c r="D75" s="119">
        <v>-600</v>
      </c>
      <c r="E75" s="28"/>
      <c r="F75" s="181">
        <v>0</v>
      </c>
      <c r="G75" s="181"/>
      <c r="H75" s="181">
        <v>0</v>
      </c>
    </row>
    <row r="76" spans="1:8" s="23" customFormat="1" ht="20.25" customHeight="1" x14ac:dyDescent="0.25">
      <c r="A76" s="38" t="s">
        <v>112</v>
      </c>
      <c r="B76" s="121">
        <v>-114500</v>
      </c>
      <c r="C76" s="24"/>
      <c r="D76" s="121">
        <v>-57358</v>
      </c>
      <c r="E76" s="28"/>
      <c r="F76" s="119">
        <v>-114500</v>
      </c>
      <c r="G76" s="181"/>
      <c r="H76" s="119">
        <v>-57500</v>
      </c>
    </row>
    <row r="77" spans="1:8" s="180" customFormat="1" ht="20.25" customHeight="1" x14ac:dyDescent="0.25">
      <c r="A77" s="38" t="s">
        <v>257</v>
      </c>
      <c r="B77" s="121">
        <v>-1775</v>
      </c>
      <c r="C77" s="181"/>
      <c r="D77" s="121">
        <v>0</v>
      </c>
      <c r="E77" s="187"/>
      <c r="F77" s="119">
        <v>0</v>
      </c>
      <c r="G77" s="181"/>
      <c r="H77" s="119">
        <v>0</v>
      </c>
    </row>
    <row r="78" spans="1:8" s="23" customFormat="1" ht="20.25" customHeight="1" x14ac:dyDescent="0.25">
      <c r="A78" s="122" t="s">
        <v>41</v>
      </c>
      <c r="B78" s="121">
        <v>-88366</v>
      </c>
      <c r="C78" s="24"/>
      <c r="D78" s="121">
        <v>-94970</v>
      </c>
      <c r="E78" s="28"/>
      <c r="F78" s="181">
        <v>-71413</v>
      </c>
      <c r="G78" s="181"/>
      <c r="H78" s="181">
        <v>-72512</v>
      </c>
    </row>
    <row r="79" spans="1:8" s="23" customFormat="1" ht="20.25" customHeight="1" x14ac:dyDescent="0.25">
      <c r="A79" s="38" t="s">
        <v>40</v>
      </c>
      <c r="B79" s="121">
        <v>-6418</v>
      </c>
      <c r="C79" s="24"/>
      <c r="D79" s="121">
        <v>-3003</v>
      </c>
      <c r="E79" s="28"/>
      <c r="F79" s="181">
        <v>-1807</v>
      </c>
      <c r="G79" s="181"/>
      <c r="H79" s="181">
        <v>-1073</v>
      </c>
    </row>
    <row r="80" spans="1:8" s="120" customFormat="1" ht="20.25" customHeight="1" x14ac:dyDescent="0.25">
      <c r="A80" s="116" t="s">
        <v>201</v>
      </c>
      <c r="B80" s="123">
        <f>SUM(B73:B79)</f>
        <v>-432806</v>
      </c>
      <c r="C80" s="113"/>
      <c r="D80" s="123">
        <f>SUM(D73:D79)</f>
        <v>-473319</v>
      </c>
      <c r="E80" s="114"/>
      <c r="F80" s="123">
        <f>SUM(F73:F79)</f>
        <v>-566198</v>
      </c>
      <c r="G80" s="114"/>
      <c r="H80" s="123">
        <f>SUM(H73:H79)</f>
        <v>-488312</v>
      </c>
    </row>
    <row r="81" spans="1:8" s="120" customFormat="1" ht="20.25" customHeight="1" x14ac:dyDescent="0.25">
      <c r="A81" s="99" t="s">
        <v>96</v>
      </c>
      <c r="B81" s="124"/>
      <c r="C81" s="113"/>
      <c r="D81" s="124"/>
      <c r="E81" s="114"/>
      <c r="F81" s="124"/>
      <c r="G81" s="114"/>
      <c r="H81" s="124"/>
    </row>
    <row r="82" spans="1:8" s="120" customFormat="1" ht="20.25" customHeight="1" x14ac:dyDescent="0.25">
      <c r="A82" s="99" t="s">
        <v>97</v>
      </c>
      <c r="B82" s="186">
        <f>B80+B69+B45</f>
        <v>46553</v>
      </c>
      <c r="C82" s="119"/>
      <c r="D82" s="186">
        <f>D80+D69+D45</f>
        <v>6078</v>
      </c>
      <c r="E82" s="186"/>
      <c r="F82" s="186">
        <f>F80+F69+F45</f>
        <v>8655</v>
      </c>
      <c r="G82" s="186"/>
      <c r="H82" s="186">
        <f>H80+H69+H45</f>
        <v>-16959</v>
      </c>
    </row>
    <row r="83" spans="1:8" s="120" customFormat="1" ht="20.25" customHeight="1" x14ac:dyDescent="0.25">
      <c r="A83" s="99" t="s">
        <v>98</v>
      </c>
      <c r="B83" s="186"/>
      <c r="C83" s="119"/>
      <c r="D83" s="186"/>
      <c r="E83" s="97"/>
      <c r="F83" s="186"/>
      <c r="G83" s="186"/>
      <c r="H83" s="186"/>
    </row>
    <row r="84" spans="1:8" s="120" customFormat="1" ht="20.25" customHeight="1" x14ac:dyDescent="0.25">
      <c r="A84" s="99" t="s">
        <v>99</v>
      </c>
      <c r="B84" s="125">
        <v>-183</v>
      </c>
      <c r="C84" s="24"/>
      <c r="D84" s="125">
        <v>-161</v>
      </c>
      <c r="E84" s="28"/>
      <c r="F84" s="125">
        <v>0</v>
      </c>
      <c r="G84" s="187"/>
      <c r="H84" s="125">
        <v>0</v>
      </c>
    </row>
    <row r="85" spans="1:8" s="23" customFormat="1" ht="20.25" customHeight="1" x14ac:dyDescent="0.25">
      <c r="A85" s="7" t="s">
        <v>91</v>
      </c>
      <c r="B85" s="126">
        <f>SUM(B82:B84)</f>
        <v>46370</v>
      </c>
      <c r="C85" s="114"/>
      <c r="D85" s="126">
        <f>SUM(D82:D84)</f>
        <v>5917</v>
      </c>
      <c r="E85" s="114"/>
      <c r="F85" s="126">
        <f>SUM(F82:F84)</f>
        <v>8655</v>
      </c>
      <c r="G85" s="113"/>
      <c r="H85" s="126">
        <f>SUM(H82:H84)</f>
        <v>-16959</v>
      </c>
    </row>
    <row r="86" spans="1:8" s="23" customFormat="1" ht="20.25" customHeight="1" x14ac:dyDescent="0.25">
      <c r="A86" s="38" t="s">
        <v>135</v>
      </c>
      <c r="B86" s="108">
        <f>'BS-2-3'!F11</f>
        <v>85549</v>
      </c>
      <c r="C86" s="97"/>
      <c r="D86" s="108">
        <v>91126</v>
      </c>
      <c r="E86" s="97"/>
      <c r="F86" s="246">
        <f>'BS-2-3'!J11</f>
        <v>1745</v>
      </c>
      <c r="G86" s="119"/>
      <c r="H86" s="108">
        <v>34102</v>
      </c>
    </row>
    <row r="87" spans="1:8" s="120" customFormat="1" ht="20.25" customHeight="1" thickBot="1" x14ac:dyDescent="0.3">
      <c r="A87" s="116" t="s">
        <v>252</v>
      </c>
      <c r="B87" s="127">
        <f>SUM(B85:B86)</f>
        <v>131919</v>
      </c>
      <c r="C87" s="114"/>
      <c r="D87" s="127">
        <f>SUM(D85:D86)</f>
        <v>97043</v>
      </c>
      <c r="E87" s="114"/>
      <c r="F87" s="128">
        <f>SUM(F85:F86)</f>
        <v>10400</v>
      </c>
      <c r="G87" s="129"/>
      <c r="H87" s="128">
        <f>SUM(H85:H86)</f>
        <v>17143</v>
      </c>
    </row>
    <row r="88" spans="1:8" s="120" customFormat="1" ht="20.25" customHeight="1" thickTop="1" x14ac:dyDescent="0.25">
      <c r="A88" s="116"/>
      <c r="B88" s="169"/>
      <c r="C88" s="114"/>
      <c r="D88" s="169"/>
      <c r="E88" s="114"/>
      <c r="F88" s="169"/>
      <c r="G88" s="129"/>
      <c r="H88" s="169"/>
    </row>
    <row r="89" spans="1:8" s="120" customFormat="1" ht="20.25" customHeight="1" x14ac:dyDescent="0.25">
      <c r="A89" s="102" t="s">
        <v>166</v>
      </c>
      <c r="B89" s="169"/>
      <c r="C89" s="114"/>
      <c r="D89" s="169"/>
      <c r="E89" s="114"/>
      <c r="F89" s="169"/>
      <c r="G89" s="129"/>
      <c r="H89" s="169"/>
    </row>
    <row r="90" spans="1:8" s="120" customFormat="1" ht="20.25" customHeight="1" x14ac:dyDescent="0.25">
      <c r="A90" s="116"/>
      <c r="B90" s="169"/>
      <c r="C90" s="114"/>
      <c r="D90" s="169"/>
      <c r="E90" s="114"/>
      <c r="F90" s="169"/>
      <c r="G90" s="129"/>
      <c r="H90" s="169"/>
    </row>
    <row r="91" spans="1:8" s="120" customFormat="1" ht="20.25" customHeight="1" x14ac:dyDescent="0.25">
      <c r="A91" s="116" t="s">
        <v>167</v>
      </c>
      <c r="B91" s="169"/>
      <c r="C91" s="114"/>
      <c r="D91" s="169"/>
      <c r="E91" s="114"/>
      <c r="F91" s="169"/>
      <c r="G91" s="129"/>
      <c r="H91" s="169"/>
    </row>
    <row r="92" spans="1:8" s="120" customFormat="1" ht="20.25" customHeight="1" x14ac:dyDescent="0.25">
      <c r="A92" s="99" t="s">
        <v>168</v>
      </c>
      <c r="B92" s="186">
        <v>9330</v>
      </c>
      <c r="C92" s="28"/>
      <c r="D92" s="186">
        <v>34603</v>
      </c>
      <c r="E92" s="28"/>
      <c r="F92" s="186">
        <v>1625</v>
      </c>
      <c r="G92" s="119"/>
      <c r="H92" s="186">
        <v>2638</v>
      </c>
    </row>
    <row r="93" spans="1:8" s="120" customFormat="1" ht="20.25" customHeight="1" x14ac:dyDescent="0.25">
      <c r="A93" s="99" t="s">
        <v>229</v>
      </c>
      <c r="B93" s="186">
        <v>18151</v>
      </c>
      <c r="C93" s="187"/>
      <c r="D93" s="186">
        <v>17433</v>
      </c>
      <c r="E93" s="187"/>
      <c r="F93" s="186">
        <v>166</v>
      </c>
      <c r="G93" s="119"/>
      <c r="H93" s="186">
        <v>110</v>
      </c>
    </row>
    <row r="94" spans="1:8" s="120" customFormat="1" ht="20.25" customHeight="1" x14ac:dyDescent="0.25">
      <c r="A94" s="99" t="s">
        <v>169</v>
      </c>
      <c r="B94" s="186">
        <v>0</v>
      </c>
      <c r="C94" s="187"/>
      <c r="D94" s="186">
        <v>1811</v>
      </c>
      <c r="E94" s="187"/>
      <c r="F94" s="186">
        <v>0</v>
      </c>
      <c r="G94" s="119"/>
      <c r="H94" s="186">
        <v>0</v>
      </c>
    </row>
    <row r="95" spans="1:8" s="23" customFormat="1" ht="20.25" customHeight="1" x14ac:dyDescent="0.25">
      <c r="A95" s="99" t="s">
        <v>230</v>
      </c>
      <c r="B95" s="186"/>
      <c r="C95" s="28"/>
      <c r="D95" s="186"/>
      <c r="E95" s="28"/>
      <c r="F95" s="186"/>
      <c r="G95" s="187"/>
      <c r="H95" s="186"/>
    </row>
    <row r="96" spans="1:8" s="23" customFormat="1" ht="20.25" customHeight="1" x14ac:dyDescent="0.25">
      <c r="A96" s="99" t="s">
        <v>231</v>
      </c>
      <c r="B96" s="187">
        <v>0</v>
      </c>
      <c r="C96" s="28"/>
      <c r="D96" s="187">
        <v>0</v>
      </c>
      <c r="E96" s="28"/>
      <c r="F96" s="187">
        <v>0</v>
      </c>
      <c r="G96" s="187"/>
      <c r="H96" s="187">
        <v>171367</v>
      </c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55:H55"/>
    <mergeCell ref="B50:D50"/>
    <mergeCell ref="F50:H50"/>
    <mergeCell ref="B51:D51"/>
    <mergeCell ref="F51:H51"/>
    <mergeCell ref="B53:D53"/>
    <mergeCell ref="F53:H53"/>
    <mergeCell ref="B52:D52"/>
    <mergeCell ref="F52:H52"/>
    <mergeCell ref="B7:D7"/>
    <mergeCell ref="F7:H7"/>
    <mergeCell ref="B9:H9"/>
    <mergeCell ref="B4:D4"/>
    <mergeCell ref="F4:H4"/>
    <mergeCell ref="B5:D5"/>
    <mergeCell ref="F5:H5"/>
    <mergeCell ref="B6:D6"/>
    <mergeCell ref="F6:H6"/>
  </mergeCells>
  <phoneticPr fontId="0" type="noConversion"/>
  <pageMargins left="0.8" right="0.8" top="0.48" bottom="0.5" header="0.5" footer="0.5"/>
  <pageSetup paperSize="9" scale="72" firstPageNumber="8" orientation="portrait" useFirstPageNumber="1" r:id="rId5"/>
  <headerFooter>
    <oddFooter>&amp;L&amp;12The accompanying notes are an integral part of these interim financial statements.&amp;11
&amp;C&amp;12&amp;P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BS-2-3</vt:lpstr>
      <vt:lpstr>SI-4</vt:lpstr>
      <vt:lpstr>SI-5</vt:lpstr>
      <vt:lpstr>SCE (conso)-6</vt:lpstr>
      <vt:lpstr>SCE-7</vt:lpstr>
      <vt:lpstr>SCF-8-9</vt:lpstr>
      <vt:lpstr>'BS-2-3'!Print_Area</vt:lpstr>
      <vt:lpstr>'SCE (conso)-6'!Print_Area</vt:lpstr>
      <vt:lpstr>'SCF-8-9'!Print_Area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weerasak sopitraditphon</cp:lastModifiedBy>
  <cp:lastPrinted>2021-08-10T11:05:28Z</cp:lastPrinted>
  <dcterms:created xsi:type="dcterms:W3CDTF">2001-07-23T03:17:52Z</dcterms:created>
  <dcterms:modified xsi:type="dcterms:W3CDTF">2021-08-11T05:21:43Z</dcterms:modified>
</cp:coreProperties>
</file>