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05" yWindow="-105" windowWidth="23250" windowHeight="12570" tabRatio="745" activeTab="2"/>
  </bookViews>
  <sheets>
    <sheet name="BS-3-4" sheetId="12" r:id="rId1"/>
    <sheet name="SI-5" sheetId="9" r:id="rId2"/>
    <sheet name="SCE (conso)-6" sheetId="11" r:id="rId3"/>
    <sheet name="SCE-7" sheetId="5" r:id="rId4"/>
    <sheet name="SCF-8-9" sheetId="4" r:id="rId5"/>
  </sheets>
  <definedNames>
    <definedName name="_xlnm.Print_Area" localSheetId="0">'BS-3-4'!$A$1:$J$88</definedName>
    <definedName name="_xlnm.Print_Area" localSheetId="2">'SCE (conso)-6'!$A$1:$AE$39</definedName>
    <definedName name="_xlnm.Print_Area" localSheetId="4">'SCF-8-9'!$A$1:$H$84</definedName>
    <definedName name="_xlnm.Print_Area" localSheetId="1">'SI-5'!$A$1:$J$47</definedName>
    <definedName name="Z_62C88142_195A_406E_A347_1C61EA880C0D_.wvu.PrintArea" localSheetId="4" hidden="1">'SCF-8-9'!$A$1:$F$90</definedName>
    <definedName name="Z_62C88142_195A_406E_A347_1C61EA880C0D_.wvu.PrintArea" localSheetId="1" hidden="1">'SI-5'!$A$1:$K$39</definedName>
    <definedName name="Z_8AE384D2_954E_4FC4_9E7B_72B2DA3D2D3A_.wvu.PrintArea" localSheetId="4" hidden="1">'SCF-8-9'!$A$1:$F$90</definedName>
    <definedName name="Z_8AE384D2_954E_4FC4_9E7B_72B2DA3D2D3A_.wvu.Rows" localSheetId="1" hidden="1">'SI-5'!#REF!</definedName>
    <definedName name="Z_DFBF4CAE_57D7_4172_8C3A_8E3DF4930C4B_.wvu.PrintArea" localSheetId="4" hidden="1">'SCF-8-9'!$A$1:$F$90</definedName>
    <definedName name="Z_DFBF4CAE_57D7_4172_8C3A_8E3DF4930C4B_.wvu.Rows" localSheetId="1" hidden="1">'SI-5'!#REF!</definedName>
    <definedName name="Z_E1DB4DD3_3D3D_4C8E_ADFF_122E3B5E40F3_.wvu.PrintArea" localSheetId="4" hidden="1">'SCF-8-9'!$A$1:$F$90</definedName>
    <definedName name="Z_E1DB4DD3_3D3D_4C8E_ADFF_122E3B5E40F3_.wvu.PrintArea" localSheetId="1" hidden="1">'SI-5'!$A$1:$K$39</definedName>
    <definedName name="Z_E1DB4DD3_3D3D_4C8E_ADFF_122E3B5E40F3_.wvu.Rows" localSheetId="1" hidden="1">'SI-5'!#REF!</definedName>
  </definedNames>
  <calcPr calcId="191029"/>
  <customWorkbookViews>
    <customWorkbookView name="PwC User - Personal View" guid="{DFBF4CAE-57D7-4172-8C3A-8E3DF4930C4B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KPMG - Personal View" guid="{8AE384D2-954E-4FC4-9E7B-72B2DA3D2D3A}" mergeInterval="0" personalView="1" maximized="1" windowWidth="994" windowHeight="517" tabRatio="5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8" i="11" l="1"/>
  <c r="F18" i="11"/>
  <c r="H21" i="11"/>
  <c r="F21" i="11"/>
  <c r="B11" i="4" l="1"/>
  <c r="F11" i="4"/>
  <c r="B35" i="4" l="1"/>
  <c r="B36" i="4" l="1"/>
  <c r="D85" i="12" l="1"/>
  <c r="D82" i="12"/>
  <c r="D80" i="12"/>
  <c r="F37" i="11"/>
  <c r="H37" i="11"/>
  <c r="J37" i="11"/>
  <c r="M37" i="11"/>
  <c r="Q37" i="11"/>
  <c r="S37" i="11"/>
  <c r="U37" i="11"/>
  <c r="W37" i="11"/>
  <c r="Y37" i="11"/>
  <c r="AC37" i="11"/>
  <c r="AE36" i="11"/>
  <c r="AE35" i="11"/>
  <c r="AA36" i="11"/>
  <c r="AA35" i="11"/>
  <c r="Y36" i="11"/>
  <c r="Y35" i="11"/>
  <c r="O36" i="11"/>
  <c r="AC31" i="11"/>
  <c r="AC32" i="11" s="1"/>
  <c r="AE32" i="11" s="1"/>
  <c r="AA32" i="11"/>
  <c r="Y32" i="11"/>
  <c r="Y31" i="11"/>
  <c r="J33" i="11"/>
  <c r="H33" i="11"/>
  <c r="F33" i="11"/>
  <c r="D33" i="11"/>
  <c r="AA27" i="11"/>
  <c r="AA28" i="11" s="1"/>
  <c r="AC28" i="11"/>
  <c r="Y28" i="11"/>
  <c r="W28" i="11"/>
  <c r="U28" i="11"/>
  <c r="S28" i="11"/>
  <c r="Q28" i="11"/>
  <c r="O28" i="11"/>
  <c r="M28" i="11"/>
  <c r="J28" i="11"/>
  <c r="H28" i="11"/>
  <c r="F28" i="11"/>
  <c r="D28" i="11"/>
  <c r="Y27" i="11"/>
  <c r="AE16" i="11"/>
  <c r="AE27" i="11" l="1"/>
  <c r="AE28" i="11" s="1"/>
  <c r="J17" i="11" l="1"/>
  <c r="J18" i="11" s="1"/>
  <c r="J21" i="11" s="1"/>
  <c r="J20" i="11"/>
  <c r="M18" i="5" l="1"/>
  <c r="M22" i="5"/>
  <c r="K26" i="5"/>
  <c r="I28" i="5"/>
  <c r="M28" i="5" s="1"/>
  <c r="Y16" i="11" l="1"/>
  <c r="AA16" i="11" s="1"/>
  <c r="K19" i="5"/>
  <c r="G19" i="5"/>
  <c r="D19" i="5"/>
  <c r="B19" i="5"/>
  <c r="K16" i="5"/>
  <c r="G16" i="5"/>
  <c r="D16" i="5"/>
  <c r="B16" i="5"/>
  <c r="F76" i="4" l="1"/>
  <c r="B76" i="4"/>
  <c r="F84" i="12" l="1"/>
  <c r="J31" i="12"/>
  <c r="J84" i="12" l="1"/>
  <c r="J86" i="12" s="1"/>
  <c r="J62" i="12"/>
  <c r="J54" i="12"/>
  <c r="F86" i="12"/>
  <c r="F62" i="12"/>
  <c r="F54" i="12"/>
  <c r="J16" i="12"/>
  <c r="F31" i="12"/>
  <c r="F16" i="12"/>
  <c r="H62" i="12"/>
  <c r="D62" i="12"/>
  <c r="H54" i="12"/>
  <c r="D54" i="12"/>
  <c r="A37" i="12"/>
  <c r="H31" i="12"/>
  <c r="D31" i="12"/>
  <c r="H16" i="12"/>
  <c r="D16" i="12"/>
  <c r="H64" i="12" l="1"/>
  <c r="J33" i="12"/>
  <c r="F33" i="12"/>
  <c r="J64" i="12"/>
  <c r="J88" i="12" s="1"/>
  <c r="F64" i="12"/>
  <c r="F88" i="12" s="1"/>
  <c r="D64" i="12"/>
  <c r="H33" i="12"/>
  <c r="D33" i="12"/>
  <c r="H70" i="4" l="1"/>
  <c r="H60" i="4"/>
  <c r="D70" i="4"/>
  <c r="D60" i="4"/>
  <c r="H14" i="4"/>
  <c r="H13" i="4"/>
  <c r="D14" i="4"/>
  <c r="D13" i="4"/>
  <c r="K29" i="5"/>
  <c r="H82" i="12" s="1"/>
  <c r="G26" i="5"/>
  <c r="G29" i="5" s="1"/>
  <c r="D26" i="5"/>
  <c r="B26" i="5"/>
  <c r="B29" i="5" s="1"/>
  <c r="J47" i="9"/>
  <c r="J44" i="9"/>
  <c r="J39" i="9"/>
  <c r="I15" i="5" s="1"/>
  <c r="J31" i="9"/>
  <c r="J33" i="9" s="1"/>
  <c r="J19" i="9"/>
  <c r="J13" i="9"/>
  <c r="J21" i="9" s="1"/>
  <c r="J24" i="9" s="1"/>
  <c r="J26" i="9" s="1"/>
  <c r="F31" i="9"/>
  <c r="F33" i="9" s="1"/>
  <c r="F19" i="9"/>
  <c r="F13" i="9"/>
  <c r="F21" i="9" s="1"/>
  <c r="F24" i="9" s="1"/>
  <c r="F26" i="9" s="1"/>
  <c r="D11" i="4" s="1"/>
  <c r="J34" i="9" l="1"/>
  <c r="H11" i="4"/>
  <c r="H27" i="4" s="1"/>
  <c r="H38" i="4" s="1"/>
  <c r="H40" i="4" s="1"/>
  <c r="H72" i="4" s="1"/>
  <c r="H75" i="4" s="1"/>
  <c r="H77" i="4" s="1"/>
  <c r="D27" i="4"/>
  <c r="D38" i="4" s="1"/>
  <c r="M15" i="5"/>
  <c r="M16" i="5" s="1"/>
  <c r="M19" i="5" s="1"/>
  <c r="I16" i="5"/>
  <c r="I19" i="5" s="1"/>
  <c r="D29" i="5"/>
  <c r="F37" i="9"/>
  <c r="F34" i="9"/>
  <c r="F42" i="9" s="1"/>
  <c r="F44" i="9" s="1"/>
  <c r="D40" i="4" l="1"/>
  <c r="D72" i="4" s="1"/>
  <c r="D75" i="4" s="1"/>
  <c r="D77" i="4" s="1"/>
  <c r="F39" i="9"/>
  <c r="F47" i="9"/>
  <c r="H31" i="9" l="1"/>
  <c r="H33" i="9" s="1"/>
  <c r="D31" i="9"/>
  <c r="D33" i="9" s="1"/>
  <c r="H19" i="9"/>
  <c r="D19" i="9"/>
  <c r="AC33" i="11" l="1"/>
  <c r="U33" i="11"/>
  <c r="M33" i="11"/>
  <c r="W33" i="11"/>
  <c r="Q33" i="11"/>
  <c r="D37" i="11" l="1"/>
  <c r="S33" i="11"/>
  <c r="Y33" i="11" l="1"/>
  <c r="E39" i="9" l="1"/>
  <c r="G39" i="9"/>
  <c r="I39" i="9"/>
  <c r="E44" i="9"/>
  <c r="G44" i="9"/>
  <c r="I44" i="9"/>
  <c r="D20" i="11"/>
  <c r="M20" i="11"/>
  <c r="Q20" i="11"/>
  <c r="U20" i="11"/>
  <c r="W20" i="11"/>
  <c r="AC20" i="11"/>
  <c r="D17" i="11"/>
  <c r="M17" i="11"/>
  <c r="S17" i="11"/>
  <c r="U17" i="11"/>
  <c r="Y17" i="11" l="1"/>
  <c r="AA17" i="11" s="1"/>
  <c r="I47" i="9"/>
  <c r="G47" i="9"/>
  <c r="E47" i="9"/>
  <c r="S20" i="11" l="1"/>
  <c r="Y20" i="11" l="1"/>
  <c r="AA20" i="11" s="1"/>
  <c r="AE20" i="11" s="1"/>
  <c r="U18" i="11"/>
  <c r="U21" i="11" s="1"/>
  <c r="S18" i="11"/>
  <c r="S21" i="11" s="1"/>
  <c r="Q18" i="11"/>
  <c r="Q21" i="11" s="1"/>
  <c r="O18" i="11"/>
  <c r="O21" i="11" s="1"/>
  <c r="M18" i="11"/>
  <c r="M21" i="11" s="1"/>
  <c r="D18" i="11"/>
  <c r="D21" i="11" s="1"/>
  <c r="W18" i="11"/>
  <c r="W21" i="11" s="1"/>
  <c r="AC18" i="11"/>
  <c r="AC21" i="11" s="1"/>
  <c r="AE17" i="11" l="1"/>
  <c r="AE18" i="11" s="1"/>
  <c r="AE21" i="11" s="1"/>
  <c r="Y18" i="11"/>
  <c r="Y21" i="11" s="1"/>
  <c r="AA18" i="11"/>
  <c r="AA21" i="11" s="1"/>
  <c r="F70" i="4"/>
  <c r="B70" i="4"/>
  <c r="F60" i="4"/>
  <c r="B60" i="4"/>
  <c r="H13" i="9"/>
  <c r="H21" i="9" s="1"/>
  <c r="H24" i="9" s="1"/>
  <c r="H26" i="9" s="1"/>
  <c r="H37" i="9" s="1"/>
  <c r="H39" i="9" s="1"/>
  <c r="D13" i="9"/>
  <c r="D21" i="9" l="1"/>
  <c r="D24" i="9" s="1"/>
  <c r="D26" i="9" s="1"/>
  <c r="H34" i="9"/>
  <c r="H42" i="9" s="1"/>
  <c r="F27" i="4"/>
  <c r="B27" i="4"/>
  <c r="D37" i="9" l="1"/>
  <c r="O31" i="11" s="1"/>
  <c r="AA31" i="11" s="1"/>
  <c r="AE31" i="11" s="1"/>
  <c r="D34" i="9"/>
  <c r="D42" i="9" s="1"/>
  <c r="D44" i="9" s="1"/>
  <c r="B38" i="4"/>
  <c r="B40" i="4" s="1"/>
  <c r="H44" i="9"/>
  <c r="I25" i="5" s="1"/>
  <c r="F38" i="4"/>
  <c r="F40" i="4" s="1"/>
  <c r="F72" i="4" s="1"/>
  <c r="F75" i="4" s="1"/>
  <c r="F77" i="4" s="1"/>
  <c r="M25" i="5" l="1"/>
  <c r="M26" i="5" s="1"/>
  <c r="M29" i="5" s="1"/>
  <c r="I26" i="5"/>
  <c r="I29" i="5" s="1"/>
  <c r="H81" i="12" s="1"/>
  <c r="H84" i="12" s="1"/>
  <c r="H86" i="12" s="1"/>
  <c r="H88" i="12" s="1"/>
  <c r="H47" i="9"/>
  <c r="B72" i="4"/>
  <c r="B75" i="4" l="1"/>
  <c r="B77" i="4" s="1"/>
  <c r="O33" i="11"/>
  <c r="O37" i="11" s="1"/>
  <c r="D81" i="12" s="1"/>
  <c r="D84" i="12" s="1"/>
  <c r="D86" i="12" s="1"/>
  <c r="D88" i="12" s="1"/>
  <c r="D39" i="9"/>
  <c r="D47" i="9"/>
  <c r="AE33" i="11" l="1"/>
  <c r="AE37" i="11" s="1"/>
  <c r="AA33" i="11"/>
  <c r="AA37" i="11" s="1"/>
</calcChain>
</file>

<file path=xl/sharedStrings.xml><?xml version="1.0" encoding="utf-8"?>
<sst xmlns="http://schemas.openxmlformats.org/spreadsheetml/2006/main" count="351" uniqueCount="235">
  <si>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</si>
  <si>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</si>
  <si>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</si>
  <si>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</si>
  <si>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</si>
  <si>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</si>
  <si>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</si>
  <si>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</si>
  <si>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Retained earnings</t>
  </si>
  <si>
    <t>Unappropriated</t>
  </si>
  <si>
    <t>Issued and</t>
  </si>
  <si>
    <t>capital</t>
  </si>
  <si>
    <t>share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</si>
  <si>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</si>
  <si>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</si>
  <si>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</si>
  <si>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</si>
  <si>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</si>
  <si>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</si>
  <si>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</si>
  <si>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</si>
  <si>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</si>
  <si>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</si>
  <si>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</si>
  <si>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</si>
  <si>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</si>
  <si>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</si>
  <si>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</si>
  <si>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</si>
  <si>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</si>
  <si>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</si>
  <si>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</si>
  <si>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</si>
  <si>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</si>
  <si>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</si>
  <si>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</si>
  <si>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</si>
  <si>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</si>
  <si>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</si>
  <si>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</si>
  <si>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</si>
  <si>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</si>
  <si>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   Non-controlling interests</t>
  </si>
  <si>
    <t>Non-</t>
  </si>
  <si>
    <t>controlling</t>
  </si>
  <si>
    <t>Total other</t>
  </si>
  <si>
    <t>components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</si>
  <si>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</si>
  <si>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</si>
  <si>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</si>
  <si>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</si>
  <si>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</si>
  <si>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</si>
  <si>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</si>
  <si>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</si>
  <si>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</si>
  <si>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</si>
  <si>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</si>
  <si>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</si>
  <si>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</si>
  <si>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</si>
  <si>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</si>
  <si>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</si>
  <si>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</si>
  <si>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</si>
  <si>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</si>
  <si>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</si>
  <si>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</si>
  <si>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</si>
  <si>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>comprehensive</t>
  </si>
  <si>
    <t>Transfer to retained earnings</t>
  </si>
  <si>
    <t>Other components</t>
  </si>
  <si>
    <t>Accrued expenses</t>
  </si>
  <si>
    <t>Increase in rubber plantation development costs</t>
  </si>
  <si>
    <t>Non-controlling interests</t>
  </si>
  <si>
    <t xml:space="preserve">    from financial institutions </t>
  </si>
  <si>
    <t>Advance payment for land possessory rights</t>
  </si>
  <si>
    <t xml:space="preserve">   from financial institutions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</si>
  <si>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</si>
  <si>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</si>
  <si>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</si>
  <si>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</si>
  <si>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</si>
  <si>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</si>
  <si>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>Other non-current liability</t>
  </si>
  <si>
    <t>31 March</t>
  </si>
  <si>
    <t xml:space="preserve">Three-month period ended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</si>
  <si>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</si>
  <si>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</si>
  <si>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Statement of changes in equity (Unaudited)</t>
  </si>
  <si>
    <t>of associates</t>
  </si>
  <si>
    <t>Statement of cash flows (Unaudited)</t>
  </si>
  <si>
    <t>Net increase (decrease) in cash and cash equivalents</t>
  </si>
  <si>
    <t>Tax expense</t>
  </si>
  <si>
    <t>Interest income</t>
  </si>
  <si>
    <t xml:space="preserve">Acquisition of property, plant and equipment  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</si>
  <si>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</si>
  <si>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</si>
  <si>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</si>
  <si>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 xml:space="preserve">Effect of exchange rate changes on cash and </t>
  </si>
  <si>
    <t xml:space="preserve">   cash  equivalents</t>
  </si>
  <si>
    <t>Distribution costs</t>
  </si>
  <si>
    <t>Non-current provisions for employee benefits</t>
  </si>
  <si>
    <t xml:space="preserve">Bank overdrafts and short-term borrowings </t>
  </si>
  <si>
    <t>Short-term borrowings from related parties</t>
  </si>
  <si>
    <t xml:space="preserve">  Share premium on ordinary shares</t>
  </si>
  <si>
    <t>Revenues</t>
  </si>
  <si>
    <t>Revenues from sales of goods and rendering of services</t>
  </si>
  <si>
    <t>Total revenues</t>
  </si>
  <si>
    <t>Statement of comprehensive income (Unaudited)</t>
  </si>
  <si>
    <t>Provisions for employee benefits</t>
  </si>
  <si>
    <t>Share of loss of associates, net of tax</t>
  </si>
  <si>
    <t>Current portion of long-term borrowings</t>
  </si>
  <si>
    <t xml:space="preserve">Repayment of long-term borrowings </t>
  </si>
  <si>
    <t>Amortisation of rubber plantation development costs</t>
  </si>
  <si>
    <t xml:space="preserve">  Authorised share capital</t>
  </si>
  <si>
    <t>Depreciation and amortisation</t>
  </si>
  <si>
    <t>Taxes paid</t>
  </si>
  <si>
    <t>Restricted deposit at financial institution</t>
  </si>
  <si>
    <t>Liabilities and equity</t>
  </si>
  <si>
    <t>Equity</t>
  </si>
  <si>
    <t xml:space="preserve">  Issued and paid-up share capital</t>
  </si>
  <si>
    <t xml:space="preserve">    Legal reserve</t>
  </si>
  <si>
    <t>Other components of equity</t>
  </si>
  <si>
    <t>Total liabilities and equity</t>
  </si>
  <si>
    <t>Acquisition of intangible assets</t>
  </si>
  <si>
    <t>Exchange differences on translating foreign operations</t>
  </si>
  <si>
    <t xml:space="preserve">  Owners of the parent</t>
  </si>
  <si>
    <t xml:space="preserve">   Owners of  the parent</t>
  </si>
  <si>
    <t xml:space="preserve">Unappropriated </t>
  </si>
  <si>
    <t>(Deficit)</t>
  </si>
  <si>
    <t>of the parent</t>
  </si>
  <si>
    <t>paid-up</t>
  </si>
  <si>
    <t>income (expense)</t>
  </si>
  <si>
    <t>Total comprehensive income (expense) for the period</t>
  </si>
  <si>
    <t>Loss on written-off of property, plant and equipment</t>
  </si>
  <si>
    <t>Cash and cash equivalents as at 1 January</t>
  </si>
  <si>
    <t>Cash and cash equivalents as at 31 March</t>
  </si>
  <si>
    <t>Increase in restriced deposit at financial institution</t>
  </si>
  <si>
    <t>Net cash generated from operating activities</t>
  </si>
  <si>
    <t xml:space="preserve">Net cash from operating activities </t>
  </si>
  <si>
    <t>Items that will be reclassified subsequently to profit or loss</t>
  </si>
  <si>
    <t>Retained earnings (Deficit)</t>
  </si>
  <si>
    <t>Three-month period ended 31 March 2020</t>
  </si>
  <si>
    <t>Balance as at 1 January 2020</t>
  </si>
  <si>
    <t>Balance as at 31 March 2020</t>
  </si>
  <si>
    <t>2020</t>
  </si>
  <si>
    <t>Thai Rubber Latex Group Public Company Limited and its Subsidiaries</t>
  </si>
  <si>
    <t>Trade and other current receivables</t>
  </si>
  <si>
    <t>Current portion of lease liabilities</t>
  </si>
  <si>
    <t>Long-term borrowings</t>
  </si>
  <si>
    <t xml:space="preserve">   net of tax</t>
  </si>
  <si>
    <t xml:space="preserve">Share of loss of associates </t>
  </si>
  <si>
    <t>Gain (loss)</t>
  </si>
  <si>
    <t>on</t>
  </si>
  <si>
    <t>revaluation</t>
  </si>
  <si>
    <t>of assets</t>
  </si>
  <si>
    <t>Exchange</t>
  </si>
  <si>
    <t>differences</t>
  </si>
  <si>
    <t>on translating</t>
  </si>
  <si>
    <t>financial</t>
  </si>
  <si>
    <t>statements</t>
  </si>
  <si>
    <t>on revaluation</t>
  </si>
  <si>
    <t>Amortisation of land possesory rights</t>
  </si>
  <si>
    <t>Costs of sales of goods and rendering of services</t>
  </si>
  <si>
    <t>Comprehensive income (expense) for the period</t>
  </si>
  <si>
    <t xml:space="preserve">    Other comprehensive income (expense)</t>
  </si>
  <si>
    <t>Trade and other current payables</t>
  </si>
  <si>
    <t>Employee benefits paid</t>
  </si>
  <si>
    <t>Repayment of short-term borrowings from related party</t>
  </si>
  <si>
    <t xml:space="preserve">- </t>
  </si>
  <si>
    <t>Supplemental disclosures of cash flow information</t>
  </si>
  <si>
    <t>Non-cash transactions</t>
  </si>
  <si>
    <t xml:space="preserve">   Right-of-use assets under financial lease</t>
  </si>
  <si>
    <t xml:space="preserve">   Capitalised borrowing costs</t>
  </si>
  <si>
    <t>Total items that will be reclassified subsequently to profit or loss</t>
  </si>
  <si>
    <t xml:space="preserve">Thai Rubber Latex Group Public Company Limited and its Subsidiaries </t>
  </si>
  <si>
    <t>Non-current investments in financial assets</t>
  </si>
  <si>
    <t>Intangible assets other than goodwill</t>
  </si>
  <si>
    <t xml:space="preserve">  (681,479,688 ordinary shares, par value at Baht</t>
  </si>
  <si>
    <t xml:space="preserve">   1.00 per share)</t>
  </si>
  <si>
    <t xml:space="preserve">   (681,479,688 ordinary shares, par value at Baht</t>
  </si>
  <si>
    <t>Advance received from share subscription</t>
  </si>
  <si>
    <t xml:space="preserve">Surplus on share-based payment </t>
  </si>
  <si>
    <t>Share premium</t>
  </si>
  <si>
    <t>Retained earnings (deficit)</t>
  </si>
  <si>
    <t xml:space="preserve">  Unappropriated (deficit)</t>
  </si>
  <si>
    <t xml:space="preserve">Equity attributable to owners </t>
  </si>
  <si>
    <t xml:space="preserve">  of the parent</t>
  </si>
  <si>
    <t>2021</t>
  </si>
  <si>
    <t>Three-month period ended 31 March 2021</t>
  </si>
  <si>
    <t>Balance as at 1 January 2021</t>
  </si>
  <si>
    <t>Balance as at 31 March 2021</t>
  </si>
  <si>
    <t>4, 5</t>
  </si>
  <si>
    <t>Lease liabilities</t>
  </si>
  <si>
    <t xml:space="preserve">Total comprehensive income for the period </t>
  </si>
  <si>
    <t>Other comprehensive income for the period,</t>
  </si>
  <si>
    <t>Profit for the period</t>
  </si>
  <si>
    <t>Profit before income tax expense</t>
  </si>
  <si>
    <t>Advance</t>
  </si>
  <si>
    <t xml:space="preserve"> received </t>
  </si>
  <si>
    <t>from share</t>
  </si>
  <si>
    <t xml:space="preserve"> subscription</t>
  </si>
  <si>
    <t xml:space="preserve">Surplus </t>
  </si>
  <si>
    <t xml:space="preserve">on </t>
  </si>
  <si>
    <t xml:space="preserve">share-based </t>
  </si>
  <si>
    <t xml:space="preserve">payment </t>
  </si>
  <si>
    <t xml:space="preserve">  Changes in ownership interests in subsidiaries</t>
  </si>
  <si>
    <t xml:space="preserve">  Total changes in ownership interests in subsidiaries</t>
  </si>
  <si>
    <t xml:space="preserve">    Disposals of non-controlling interests without a change in control</t>
  </si>
  <si>
    <t xml:space="preserve">    Profit for the period</t>
  </si>
  <si>
    <t>Transfer to legal reserve</t>
  </si>
  <si>
    <t>Profit attributable to:</t>
  </si>
  <si>
    <t>Payment of lease liabilities</t>
  </si>
  <si>
    <t>Other non-current liabilities</t>
  </si>
  <si>
    <t>Proceeds from disposal of investment in subsidiary</t>
  </si>
  <si>
    <t>Net cash used in financing activities</t>
  </si>
  <si>
    <t>Adjustments to reconcile profit to cash receipts (payments)</t>
  </si>
  <si>
    <t>Reversal of loss on inventories devaluation</t>
  </si>
  <si>
    <t>Unrealised loss (gain) on exchange</t>
  </si>
  <si>
    <t>Loss (gain) on disposal of property, plant and equipment</t>
  </si>
  <si>
    <t>Decrease in bank overdrafts and short-term borrowings</t>
  </si>
  <si>
    <t>Net cash used in investing activities</t>
  </si>
  <si>
    <t>Profit from operating activities</t>
  </si>
  <si>
    <t>Total comprehensive income for the period</t>
  </si>
  <si>
    <t>Total comprehensive income attributable to:</t>
  </si>
  <si>
    <t>Comprehensive income for the period</t>
  </si>
  <si>
    <t>(Unaudited)</t>
  </si>
  <si>
    <r>
      <rPr>
        <b/>
        <sz val="14"/>
        <rFont val="Times New Roman"/>
        <family val="1"/>
      </rPr>
      <t xml:space="preserve">Basic earnings per share </t>
    </r>
    <r>
      <rPr>
        <b/>
        <i/>
        <sz val="14"/>
        <rFont val="Times New Roman"/>
        <family val="1"/>
      </rPr>
      <t>(Baht)</t>
    </r>
  </si>
  <si>
    <t>Basic earnings per share</t>
  </si>
  <si>
    <t>Bad and doubtful debts expenses</t>
  </si>
  <si>
    <t>Acquisition of subsidiary</t>
  </si>
  <si>
    <t xml:space="preserve">   Derivatives assets (liabilities)</t>
  </si>
  <si>
    <t>Impairment loss recognised in profit or loss, net</t>
  </si>
  <si>
    <t>Short-term loans to related party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</si>
</sst>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;\(#,##0\)"/>
    <numFmt numFmtId="190" formatCode="_(* #,##0_);_(* \(#,##0\);_(* &quot;-&quot;??_);_(@_)"/>
    <numFmt numFmtId="191" formatCode="_-* #,##0;[Red]\(#,##0\);_-* &quot;-&quot;_-;_-@_-"/>
    <numFmt numFmtId="192" formatCode="0.00_)"/>
    <numFmt numFmtId="193" formatCode="_(* #,##0.00_);_(* \(#,##0.00\);_(* &quot;-&quot;_);_(@_)"/>
  </numFmts>
  <fonts count="22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b/>
      <sz val="15"/>
      <name val="Angsana New"/>
      <family val="1"/>
    </font>
    <font>
      <sz val="11"/>
      <color indexed="15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188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2" fillId="0" borderId="0" applyFont="0" applyFill="0" applyBorder="0" applyAlignment="0" applyProtection="0"/>
    <xf numFmtId="192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188" fontId="1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</cellStyleXfs>
  <cellXfs count="313">
    <xf numFmtId="0" fontId="0" fillId="0" borderId="0" xfId="0"/>
    <xf numFmtId="189" fontId="5" fillId="0" borderId="0" xfId="0" applyNumberFormat="1" applyFont="1" applyFill="1" applyAlignment="1">
      <alignment horizontal="left" vertical="center"/>
    </xf>
    <xf numFmtId="189" fontId="5" fillId="0" borderId="0" xfId="0" applyNumberFormat="1" applyFont="1" applyFill="1" applyAlignment="1">
      <alignment vertical="center"/>
    </xf>
    <xf numFmtId="189" fontId="6" fillId="0" borderId="0" xfId="0" applyNumberFormat="1" applyFont="1" applyFill="1" applyBorder="1" applyAlignment="1">
      <alignment horizontal="left" vertical="center"/>
    </xf>
    <xf numFmtId="187" fontId="5" fillId="0" borderId="0" xfId="1" applyNumberFormat="1" applyFont="1" applyFill="1" applyBorder="1" applyAlignment="1">
      <alignment horizontal="right" vertical="center"/>
    </xf>
    <xf numFmtId="187" fontId="5" fillId="0" borderId="1" xfId="1" applyNumberFormat="1" applyFont="1" applyFill="1" applyBorder="1" applyAlignment="1">
      <alignment horizontal="right" vertical="center"/>
    </xf>
    <xf numFmtId="187" fontId="5" fillId="0" borderId="0" xfId="0" applyNumberFormat="1" applyFont="1" applyFill="1" applyAlignment="1">
      <alignment horizontal="right" vertical="center"/>
    </xf>
    <xf numFmtId="189" fontId="7" fillId="0" borderId="0" xfId="0" applyNumberFormat="1" applyFont="1" applyFill="1" applyAlignment="1">
      <alignment horizontal="left" vertical="center"/>
    </xf>
    <xf numFmtId="187" fontId="0" fillId="0" borderId="0" xfId="0" quotePrefix="1" applyNumberFormat="1" applyFont="1" applyFill="1" applyAlignment="1">
      <alignment horizontal="center" vertical="center"/>
    </xf>
    <xf numFmtId="187" fontId="0" fillId="0" borderId="0" xfId="0" applyNumberFormat="1" applyFont="1" applyFill="1" applyBorder="1" applyAlignment="1">
      <alignment horizontal="right" vertical="center"/>
    </xf>
    <xf numFmtId="187" fontId="0" fillId="0" borderId="0" xfId="1" applyNumberFormat="1" applyFont="1" applyFill="1" applyBorder="1" applyAlignment="1">
      <alignment horizontal="right" vertical="center"/>
    </xf>
    <xf numFmtId="187" fontId="0" fillId="0" borderId="0" xfId="0" applyNumberFormat="1" applyFont="1" applyFill="1" applyAlignment="1">
      <alignment vertical="center"/>
    </xf>
    <xf numFmtId="190" fontId="0" fillId="0" borderId="0" xfId="0" applyNumberFormat="1" applyFont="1" applyFill="1" applyAlignment="1">
      <alignment vertical="center"/>
    </xf>
    <xf numFmtId="190" fontId="0" fillId="0" borderId="0" xfId="1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187" fontId="0" fillId="0" borderId="0" xfId="0" applyNumberFormat="1" applyFont="1" applyFill="1" applyAlignment="1">
      <alignment horizontal="center" vertical="center"/>
    </xf>
    <xf numFmtId="187" fontId="0" fillId="0" borderId="0" xfId="1" applyNumberFormat="1" applyFont="1" applyFill="1" applyBorder="1" applyAlignment="1">
      <alignment horizontal="center" vertical="center"/>
    </xf>
    <xf numFmtId="189" fontId="8" fillId="0" borderId="0" xfId="0" applyNumberFormat="1" applyFont="1" applyFill="1" applyAlignment="1">
      <alignment horizontal="center" vertical="center"/>
    </xf>
    <xf numFmtId="187" fontId="5" fillId="0" borderId="2" xfId="1" applyNumberFormat="1" applyFont="1" applyFill="1" applyBorder="1" applyAlignment="1">
      <alignment horizontal="right" vertical="center"/>
    </xf>
    <xf numFmtId="189" fontId="0" fillId="0" borderId="0" xfId="0" applyNumberFormat="1" applyFont="1" applyFill="1" applyAlignment="1">
      <alignment horizontal="left" vertical="center"/>
    </xf>
    <xf numFmtId="189" fontId="0" fillId="0" borderId="0" xfId="0" applyNumberFormat="1" applyFont="1" applyFill="1" applyAlignment="1">
      <alignment vertical="center"/>
    </xf>
    <xf numFmtId="187" fontId="0" fillId="0" borderId="0" xfId="1" applyNumberFormat="1" applyFont="1" applyFill="1" applyAlignment="1">
      <alignment horizontal="center" vertical="center"/>
    </xf>
    <xf numFmtId="187" fontId="0" fillId="0" borderId="0" xfId="1" applyNumberFormat="1" applyFont="1" applyFill="1" applyAlignment="1">
      <alignment horizontal="right" vertical="center"/>
    </xf>
    <xf numFmtId="187" fontId="0" fillId="0" borderId="0" xfId="0" applyNumberFormat="1" applyFont="1" applyFill="1" applyAlignment="1">
      <alignment horizontal="right" vertical="center"/>
    </xf>
    <xf numFmtId="187" fontId="0" fillId="0" borderId="0" xfId="0" applyNumberFormat="1" applyFont="1" applyFill="1" applyBorder="1" applyAlignment="1">
      <alignment horizontal="center" vertical="center"/>
    </xf>
    <xf numFmtId="189" fontId="13" fillId="0" borderId="0" xfId="0" applyNumberFormat="1" applyFont="1" applyFill="1" applyAlignment="1">
      <alignment vertical="center"/>
    </xf>
    <xf numFmtId="187" fontId="13" fillId="0" borderId="0" xfId="1" applyNumberFormat="1" applyFont="1" applyFill="1" applyAlignment="1">
      <alignment horizontal="right" vertical="center"/>
    </xf>
    <xf numFmtId="0" fontId="0" fillId="0" borderId="0" xfId="0" applyFont="1" applyFill="1" applyAlignment="1"/>
    <xf numFmtId="187" fontId="0" fillId="0" borderId="0" xfId="1" applyNumberFormat="1" applyFont="1" applyFill="1" applyBorder="1" applyAlignment="1">
      <alignment vertical="center"/>
    </xf>
    <xf numFmtId="0" fontId="0" fillId="0" borderId="0" xfId="0" applyFont="1" applyFill="1" applyAlignment="1">
      <alignment horizontal="center"/>
    </xf>
    <xf numFmtId="190" fontId="0" fillId="0" borderId="0" xfId="1" applyNumberFormat="1" applyFont="1" applyFill="1" applyAlignment="1"/>
    <xf numFmtId="190" fontId="5" fillId="0" borderId="0" xfId="1" applyNumberFormat="1" applyFont="1" applyFill="1" applyAlignment="1">
      <alignment vertical="center"/>
    </xf>
    <xf numFmtId="187" fontId="13" fillId="0" borderId="0" xfId="0" applyNumberFormat="1" applyFont="1" applyFill="1" applyAlignment="1">
      <alignment horizontal="right" vertical="center"/>
    </xf>
    <xf numFmtId="189" fontId="14" fillId="0" borderId="0" xfId="0" applyNumberFormat="1" applyFont="1" applyFill="1" applyAlignment="1">
      <alignment horizontal="center" vertical="center"/>
    </xf>
    <xf numFmtId="187" fontId="6" fillId="0" borderId="0" xfId="0" applyNumberFormat="1" applyFont="1" applyFill="1" applyAlignment="1">
      <alignment horizontal="right" vertical="center"/>
    </xf>
    <xf numFmtId="187" fontId="6" fillId="0" borderId="0" xfId="0" applyNumberFormat="1" applyFont="1" applyFill="1" applyAlignment="1">
      <alignment horizontal="left" vertical="center"/>
    </xf>
    <xf numFmtId="187" fontId="15" fillId="0" borderId="0" xfId="0" applyNumberFormat="1" applyFont="1" applyFill="1" applyBorder="1" applyAlignment="1">
      <alignment horizontal="right" vertical="center"/>
    </xf>
    <xf numFmtId="187" fontId="15" fillId="0" borderId="0" xfId="0" applyNumberFormat="1" applyFont="1" applyFill="1" applyAlignment="1">
      <alignment horizontal="right" vertical="center"/>
    </xf>
    <xf numFmtId="187" fontId="15" fillId="0" borderId="0" xfId="0" applyNumberFormat="1" applyFont="1" applyFill="1" applyAlignment="1">
      <alignment horizontal="center" vertical="center"/>
    </xf>
    <xf numFmtId="189" fontId="15" fillId="0" borderId="0" xfId="0" applyNumberFormat="1" applyFont="1" applyFill="1" applyAlignment="1">
      <alignment vertical="center"/>
    </xf>
    <xf numFmtId="189" fontId="15" fillId="0" borderId="0" xfId="0" applyNumberFormat="1" applyFont="1" applyFill="1" applyBorder="1" applyAlignment="1">
      <alignment vertical="center"/>
    </xf>
    <xf numFmtId="189" fontId="14" fillId="0" borderId="0" xfId="0" applyNumberFormat="1" applyFont="1" applyFill="1" applyBorder="1" applyAlignment="1">
      <alignment horizontal="center" vertical="center"/>
    </xf>
    <xf numFmtId="187" fontId="15" fillId="0" borderId="0" xfId="0" applyNumberFormat="1" applyFont="1" applyFill="1" applyBorder="1" applyAlignment="1">
      <alignment vertical="center"/>
    </xf>
    <xf numFmtId="189" fontId="13" fillId="0" borderId="0" xfId="0" applyNumberFormat="1" applyFont="1" applyFill="1" applyAlignment="1">
      <alignment horizontal="left" vertical="center"/>
    </xf>
    <xf numFmtId="187" fontId="13" fillId="0" borderId="0" xfId="0" applyNumberFormat="1" applyFont="1" applyFill="1" applyAlignment="1">
      <alignment vertical="center"/>
    </xf>
    <xf numFmtId="190" fontId="13" fillId="0" borderId="0" xfId="1" applyNumberFormat="1" applyFont="1" applyFill="1" applyAlignment="1">
      <alignment vertical="center"/>
    </xf>
    <xf numFmtId="187" fontId="5" fillId="0" borderId="0" xfId="0" applyNumberFormat="1" applyFont="1" applyFill="1" applyBorder="1" applyAlignment="1">
      <alignment horizontal="left" vertical="center"/>
    </xf>
    <xf numFmtId="187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87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187" fontId="6" fillId="0" borderId="0" xfId="0" applyNumberFormat="1" applyFont="1" applyFill="1" applyBorder="1" applyAlignment="1">
      <alignment horizontal="left" vertical="center"/>
    </xf>
    <xf numFmtId="187" fontId="0" fillId="0" borderId="0" xfId="0" applyNumberFormat="1" applyFont="1" applyFill="1"/>
    <xf numFmtId="187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/>
    </xf>
    <xf numFmtId="187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87" fontId="0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187" fontId="5" fillId="0" borderId="2" xfId="4" applyNumberFormat="1" applyFont="1" applyFill="1" applyBorder="1" applyAlignment="1">
      <alignment horizontal="right" vertical="center"/>
    </xf>
    <xf numFmtId="187" fontId="4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/>
    <xf numFmtId="189" fontId="6" fillId="0" borderId="0" xfId="0" applyNumberFormat="1" applyFont="1" applyFill="1" applyAlignment="1">
      <alignment vertical="center"/>
    </xf>
    <xf numFmtId="187" fontId="15" fillId="0" borderId="0" xfId="0" applyNumberFormat="1" applyFont="1" applyFill="1" applyAlignment="1">
      <alignment vertical="center"/>
    </xf>
    <xf numFmtId="189" fontId="15" fillId="0" borderId="0" xfId="0" applyNumberFormat="1" applyFont="1" applyFill="1" applyAlignment="1">
      <alignment horizontal="left" vertical="center"/>
    </xf>
    <xf numFmtId="187" fontId="6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6" fillId="0" borderId="0" xfId="0" applyFont="1" applyAlignment="1">
      <alignment wrapText="1"/>
    </xf>
    <xf numFmtId="0" fontId="14" fillId="0" borderId="0" xfId="0" applyFont="1" applyFill="1" applyAlignment="1">
      <alignment horizontal="center"/>
    </xf>
    <xf numFmtId="190" fontId="15" fillId="0" borderId="0" xfId="1" applyNumberFormat="1" applyFont="1" applyFill="1" applyAlignment="1"/>
    <xf numFmtId="0" fontId="15" fillId="0" borderId="0" xfId="0" applyFont="1" applyFill="1" applyBorder="1" applyAlignment="1"/>
    <xf numFmtId="0" fontId="15" fillId="0" borderId="0" xfId="0" applyFont="1" applyFill="1" applyAlignment="1"/>
    <xf numFmtId="190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37" fontId="6" fillId="0" borderId="2" xfId="0" applyNumberFormat="1" applyFont="1" applyFill="1" applyBorder="1" applyAlignment="1"/>
    <xf numFmtId="0" fontId="6" fillId="0" borderId="0" xfId="0" applyFont="1" applyFill="1" applyBorder="1" applyAlignment="1"/>
    <xf numFmtId="37" fontId="6" fillId="0" borderId="4" xfId="0" applyNumberFormat="1" applyFont="1" applyFill="1" applyBorder="1" applyAlignment="1"/>
    <xf numFmtId="0" fontId="16" fillId="0" borderId="0" xfId="0" applyFont="1" applyFill="1" applyAlignment="1">
      <alignment horizontal="left"/>
    </xf>
    <xf numFmtId="187" fontId="15" fillId="0" borderId="0" xfId="1" applyNumberFormat="1" applyFont="1" applyFill="1" applyBorder="1" applyAlignment="1"/>
    <xf numFmtId="0" fontId="15" fillId="0" borderId="0" xfId="0" applyFont="1" applyFill="1" applyAlignment="1">
      <alignment wrapText="1"/>
    </xf>
    <xf numFmtId="189" fontId="6" fillId="0" borderId="0" xfId="0" applyNumberFormat="1" applyFont="1" applyFill="1" applyAlignment="1">
      <alignment horizontal="left" vertical="center"/>
    </xf>
    <xf numFmtId="189" fontId="16" fillId="0" borderId="0" xfId="0" applyNumberFormat="1" applyFont="1" applyFill="1" applyAlignment="1">
      <alignment horizontal="center" vertical="center"/>
    </xf>
    <xf numFmtId="187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Alignment="1"/>
    <xf numFmtId="37" fontId="6" fillId="0" borderId="0" xfId="0" applyNumberFormat="1" applyFont="1" applyFill="1" applyBorder="1" applyAlignment="1"/>
    <xf numFmtId="187" fontId="6" fillId="0" borderId="1" xfId="1" applyNumberFormat="1" applyFont="1" applyFill="1" applyBorder="1" applyAlignment="1">
      <alignment horizontal="right" vertical="center"/>
    </xf>
    <xf numFmtId="0" fontId="16" fillId="0" borderId="0" xfId="0" applyFont="1" applyFill="1" applyAlignment="1"/>
    <xf numFmtId="37" fontId="6" fillId="0" borderId="5" xfId="0" applyNumberFormat="1" applyFont="1" applyFill="1" applyBorder="1" applyAlignment="1"/>
    <xf numFmtId="3" fontId="6" fillId="0" borderId="0" xfId="0" applyNumberFormat="1" applyFont="1" applyFill="1" applyBorder="1" applyAlignment="1"/>
    <xf numFmtId="188" fontId="6" fillId="0" borderId="0" xfId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wrapText="1"/>
    </xf>
    <xf numFmtId="0" fontId="15" fillId="0" borderId="0" xfId="0" applyFont="1" applyAlignment="1"/>
    <xf numFmtId="191" fontId="13" fillId="0" borderId="0" xfId="0" applyNumberFormat="1" applyFont="1" applyFill="1" applyAlignment="1">
      <alignment vertical="center"/>
    </xf>
    <xf numFmtId="191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187" fontId="13" fillId="0" borderId="0" xfId="0" applyNumberFormat="1" applyFont="1" applyFill="1" applyBorder="1" applyAlignment="1">
      <alignment vertical="center"/>
    </xf>
    <xf numFmtId="187" fontId="13" fillId="0" borderId="0" xfId="0" applyNumberFormat="1" applyFont="1" applyFill="1" applyBorder="1" applyAlignment="1">
      <alignment horizontal="right" vertical="center"/>
    </xf>
    <xf numFmtId="191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187" fontId="10" fillId="0" borderId="0" xfId="0" applyNumberFormat="1" applyFont="1" applyFill="1" applyAlignment="1">
      <alignment horizontal="center" vertical="center"/>
    </xf>
    <xf numFmtId="187" fontId="13" fillId="0" borderId="0" xfId="5" applyNumberFormat="1" applyFont="1" applyFill="1" applyAlignment="1">
      <alignment horizontal="right" vertical="center"/>
    </xf>
    <xf numFmtId="187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187" fontId="13" fillId="0" borderId="0" xfId="5" applyNumberFormat="1" applyFont="1" applyFill="1" applyAlignment="1">
      <alignment horizontal="center" vertical="center"/>
    </xf>
    <xf numFmtId="187" fontId="13" fillId="0" borderId="5" xfId="1" applyNumberFormat="1" applyFont="1" applyFill="1" applyBorder="1" applyAlignment="1">
      <alignment horizontal="right" vertical="center"/>
    </xf>
    <xf numFmtId="187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187" fontId="13" fillId="0" borderId="0" xfId="1" applyNumberFormat="1" applyFont="1" applyFill="1" applyBorder="1" applyAlignment="1">
      <alignment horizontal="center" vertical="center"/>
    </xf>
    <xf numFmtId="187" fontId="7" fillId="0" borderId="2" xfId="1" applyNumberFormat="1" applyFont="1" applyFill="1" applyBorder="1" applyAlignment="1">
      <alignment horizontal="right" vertical="center"/>
    </xf>
    <xf numFmtId="187" fontId="7" fillId="0" borderId="0" xfId="1" applyNumberFormat="1" applyFont="1" applyFill="1" applyAlignment="1">
      <alignment horizontal="right" vertical="center"/>
    </xf>
    <xf numFmtId="187" fontId="7" fillId="0" borderId="0" xfId="0" applyNumberFormat="1" applyFont="1" applyFill="1" applyAlignment="1">
      <alignment horizontal="right" vertical="center"/>
    </xf>
    <xf numFmtId="43" fontId="13" fillId="0" borderId="0" xfId="1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89" fontId="18" fillId="0" borderId="0" xfId="0" applyNumberFormat="1" applyFont="1" applyFill="1" applyAlignment="1">
      <alignment horizontal="left" vertical="center"/>
    </xf>
    <xf numFmtId="187" fontId="13" fillId="0" borderId="0" xfId="0" applyNumberFormat="1" applyFont="1" applyFill="1" applyBorder="1" applyAlignment="1">
      <alignment horizontal="center" vertical="center"/>
    </xf>
    <xf numFmtId="187" fontId="13" fillId="0" borderId="0" xfId="1" applyNumberFormat="1" applyFont="1" applyFill="1" applyBorder="1" applyAlignment="1">
      <alignment horizontal="right" vertical="center"/>
    </xf>
    <xf numFmtId="189" fontId="7" fillId="0" borderId="0" xfId="0" applyNumberFormat="1" applyFont="1" applyFill="1" applyAlignment="1">
      <alignment vertical="center"/>
    </xf>
    <xf numFmtId="187" fontId="13" fillId="0" borderId="0" xfId="1" applyNumberFormat="1" applyFont="1" applyFill="1" applyAlignment="1">
      <alignment horizontal="center" vertical="center"/>
    </xf>
    <xf numFmtId="189" fontId="19" fillId="0" borderId="0" xfId="0" applyNumberFormat="1" applyFont="1" applyFill="1" applyAlignment="1">
      <alignment horizontal="left" vertical="center"/>
    </xf>
    <xf numFmtId="187" fontId="7" fillId="0" borderId="2" xfId="0" applyNumberFormat="1" applyFont="1" applyFill="1" applyBorder="1" applyAlignment="1">
      <alignment horizontal="right" vertical="center"/>
    </xf>
    <xf numFmtId="187" fontId="7" fillId="0" borderId="4" xfId="0" applyNumberFormat="1" applyFont="1" applyFill="1" applyBorder="1" applyAlignment="1">
      <alignment horizontal="right" vertical="center"/>
    </xf>
    <xf numFmtId="187" fontId="13" fillId="0" borderId="5" xfId="0" applyNumberFormat="1" applyFont="1" applyFill="1" applyBorder="1" applyAlignment="1">
      <alignment horizontal="right" vertical="center"/>
    </xf>
    <xf numFmtId="187" fontId="7" fillId="0" borderId="4" xfId="1" applyNumberFormat="1" applyFont="1" applyFill="1" applyBorder="1" applyAlignment="1">
      <alignment horizontal="right" vertical="center"/>
    </xf>
    <xf numFmtId="187" fontId="7" fillId="0" borderId="1" xfId="0" applyNumberFormat="1" applyFont="1" applyFill="1" applyBorder="1" applyAlignment="1">
      <alignment horizontal="right" vertical="center"/>
    </xf>
    <xf numFmtId="187" fontId="7" fillId="0" borderId="3" xfId="0" applyNumberFormat="1" applyFont="1" applyFill="1" applyBorder="1" applyAlignment="1">
      <alignment horizontal="right" vertical="center"/>
    </xf>
    <xf numFmtId="187" fontId="7" fillId="0" borderId="0" xfId="1" applyNumberFormat="1" applyFont="1" applyFill="1" applyBorder="1" applyAlignment="1">
      <alignment horizontal="right" vertical="center"/>
    </xf>
    <xf numFmtId="187" fontId="13" fillId="0" borderId="0" xfId="0" applyNumberFormat="1" applyFont="1" applyFill="1" applyAlignment="1">
      <alignment horizontal="left" vertical="center"/>
    </xf>
    <xf numFmtId="0" fontId="7" fillId="0" borderId="0" xfId="32" applyNumberFormat="1" applyFont="1" applyFill="1" applyAlignment="1">
      <alignment horizontal="left" vertical="center"/>
    </xf>
    <xf numFmtId="187" fontId="13" fillId="0" borderId="0" xfId="32" applyNumberFormat="1" applyFont="1" applyFill="1" applyAlignment="1">
      <alignment horizontal="right" vertical="center"/>
    </xf>
    <xf numFmtId="189" fontId="13" fillId="0" borderId="0" xfId="32" applyNumberFormat="1" applyFont="1" applyFill="1" applyAlignment="1">
      <alignment horizontal="left" vertical="center"/>
    </xf>
    <xf numFmtId="187" fontId="13" fillId="0" borderId="0" xfId="32" applyNumberFormat="1" applyFont="1" applyFill="1" applyAlignment="1">
      <alignment vertical="center"/>
    </xf>
    <xf numFmtId="187" fontId="13" fillId="0" borderId="0" xfId="32" applyNumberFormat="1" applyFont="1" applyFill="1" applyBorder="1" applyAlignment="1">
      <alignment horizontal="right" vertical="center"/>
    </xf>
    <xf numFmtId="187" fontId="5" fillId="0" borderId="0" xfId="0" applyNumberFormat="1" applyFont="1" applyFill="1" applyBorder="1" applyAlignment="1">
      <alignment horizontal="center"/>
    </xf>
    <xf numFmtId="187" fontId="0" fillId="0" borderId="0" xfId="0" applyNumberFormat="1" applyFont="1" applyFill="1" applyBorder="1" applyAlignment="1">
      <alignment horizontal="center"/>
    </xf>
    <xf numFmtId="187" fontId="5" fillId="0" borderId="0" xfId="0" applyNumberFormat="1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187" fontId="0" fillId="0" borderId="0" xfId="4" applyNumberFormat="1" applyFont="1" applyFill="1" applyAlignment="1">
      <alignment horizontal="center" vertical="center"/>
    </xf>
    <xf numFmtId="188" fontId="0" fillId="0" borderId="0" xfId="1" applyFont="1" applyFill="1"/>
    <xf numFmtId="187" fontId="4" fillId="0" borderId="0" xfId="1" applyNumberFormat="1" applyFont="1" applyFill="1" applyAlignment="1">
      <alignment horizontal="center" vertical="center"/>
    </xf>
    <xf numFmtId="187" fontId="4" fillId="0" borderId="0" xfId="1" applyNumberFormat="1" applyFont="1" applyFill="1" applyBorder="1" applyAlignment="1">
      <alignment vertical="center"/>
    </xf>
    <xf numFmtId="187" fontId="8" fillId="0" borderId="0" xfId="0" applyNumberFormat="1" applyFont="1" applyFill="1" applyBorder="1" applyAlignment="1">
      <alignment horizontal="center" vertical="center"/>
    </xf>
    <xf numFmtId="190" fontId="0" fillId="0" borderId="0" xfId="1" applyNumberFormat="1" applyFont="1" applyFill="1" applyBorder="1" applyAlignment="1">
      <alignment horizontal="right" vertical="center"/>
    </xf>
    <xf numFmtId="190" fontId="0" fillId="0" borderId="0" xfId="1" applyNumberFormat="1" applyFont="1" applyFill="1" applyAlignment="1">
      <alignment horizontal="right" vertical="center"/>
    </xf>
    <xf numFmtId="190" fontId="15" fillId="0" borderId="0" xfId="1" applyNumberFormat="1" applyFont="1" applyFill="1" applyAlignment="1">
      <alignment vertical="center"/>
    </xf>
    <xf numFmtId="190" fontId="6" fillId="0" borderId="0" xfId="1" applyNumberFormat="1" applyFont="1" applyFill="1" applyAlignment="1">
      <alignment vertical="center"/>
    </xf>
    <xf numFmtId="190" fontId="6" fillId="0" borderId="1" xfId="1" applyNumberFormat="1" applyFont="1" applyFill="1" applyBorder="1" applyAlignment="1">
      <alignment vertical="center"/>
    </xf>
    <xf numFmtId="190" fontId="15" fillId="0" borderId="0" xfId="0" applyNumberFormat="1" applyFont="1" applyFill="1" applyAlignment="1">
      <alignment vertical="center"/>
    </xf>
    <xf numFmtId="190" fontId="15" fillId="0" borderId="0" xfId="1" applyNumberFormat="1" applyFont="1" applyFill="1" applyBorder="1" applyAlignment="1">
      <alignment horizontal="right" vertical="center"/>
    </xf>
    <xf numFmtId="190" fontId="15" fillId="0" borderId="0" xfId="1" applyNumberFormat="1" applyFont="1" applyFill="1" applyAlignment="1">
      <alignment horizontal="right" vertical="center"/>
    </xf>
    <xf numFmtId="188" fontId="15" fillId="0" borderId="0" xfId="1" applyNumberFormat="1" applyFont="1" applyFill="1" applyAlignment="1">
      <alignment vertical="center"/>
    </xf>
    <xf numFmtId="190" fontId="6" fillId="0" borderId="3" xfId="1" applyNumberFormat="1" applyFont="1" applyFill="1" applyBorder="1" applyAlignment="1">
      <alignment vertical="center"/>
    </xf>
    <xf numFmtId="188" fontId="15" fillId="0" borderId="3" xfId="1" applyNumberFormat="1" applyFont="1" applyFill="1" applyBorder="1" applyAlignment="1">
      <alignment vertical="center"/>
    </xf>
    <xf numFmtId="190" fontId="6" fillId="0" borderId="5" xfId="1" applyNumberFormat="1" applyFont="1" applyFill="1" applyBorder="1" applyAlignment="1">
      <alignment vertical="center"/>
    </xf>
    <xf numFmtId="187" fontId="4" fillId="0" borderId="0" xfId="1" applyNumberFormat="1" applyFont="1" applyFill="1" applyBorder="1" applyAlignment="1">
      <alignment horizontal="center" vertical="center"/>
    </xf>
    <xf numFmtId="187" fontId="4" fillId="0" borderId="0" xfId="1" applyNumberFormat="1" applyFont="1" applyFill="1" applyAlignment="1">
      <alignment horizontal="right" vertical="center"/>
    </xf>
    <xf numFmtId="187" fontId="4" fillId="0" borderId="0" xfId="4" applyNumberFormat="1" applyFont="1" applyFill="1" applyAlignment="1">
      <alignment horizontal="center" vertical="center"/>
    </xf>
    <xf numFmtId="187" fontId="4" fillId="0" borderId="0" xfId="5" applyNumberFormat="1" applyFont="1" applyFill="1" applyBorder="1" applyAlignment="1">
      <alignment horizontal="right" vertical="center"/>
    </xf>
    <xf numFmtId="187" fontId="4" fillId="0" borderId="0" xfId="4" applyNumberFormat="1" applyFont="1" applyFill="1" applyBorder="1" applyAlignment="1">
      <alignment horizontal="right" vertical="center"/>
    </xf>
    <xf numFmtId="187" fontId="5" fillId="0" borderId="0" xfId="1" applyNumberFormat="1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0" fillId="0" borderId="0" xfId="38" applyFont="1" applyAlignment="1">
      <alignment horizontal="left"/>
    </xf>
    <xf numFmtId="189" fontId="11" fillId="0" borderId="0" xfId="39" applyNumberFormat="1" applyAlignment="1">
      <alignment horizontal="left" vertical="center"/>
    </xf>
    <xf numFmtId="0" fontId="20" fillId="0" borderId="0" xfId="39" applyFont="1" applyAlignment="1">
      <alignment horizontal="left"/>
    </xf>
    <xf numFmtId="0" fontId="11" fillId="0" borderId="0" xfId="39" applyAlignment="1">
      <alignment horizontal="left"/>
    </xf>
    <xf numFmtId="189" fontId="20" fillId="0" borderId="0" xfId="39" applyNumberFormat="1" applyFont="1" applyAlignment="1">
      <alignment horizontal="left" vertical="center"/>
    </xf>
    <xf numFmtId="0" fontId="14" fillId="0" borderId="0" xfId="0" applyFont="1" applyFill="1" applyBorder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87" fontId="6" fillId="0" borderId="0" xfId="1" applyNumberFormat="1" applyFont="1" applyFill="1" applyBorder="1" applyAlignment="1"/>
    <xf numFmtId="37" fontId="15" fillId="0" borderId="0" xfId="0" applyNumberFormat="1" applyFont="1" applyFill="1" applyBorder="1" applyAlignment="1"/>
    <xf numFmtId="187" fontId="15" fillId="0" borderId="5" xfId="1" applyNumberFormat="1" applyFont="1" applyFill="1" applyBorder="1" applyAlignment="1">
      <alignment horizontal="right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10" fillId="0" borderId="0" xfId="0" applyNumberFormat="1" applyFont="1" applyFill="1" applyAlignment="1">
      <alignment horizontal="center" vertical="center"/>
    </xf>
    <xf numFmtId="187" fontId="7" fillId="0" borderId="0" xfId="0" applyNumberFormat="1" applyFont="1" applyFill="1" applyBorder="1" applyAlignment="1">
      <alignment horizontal="center" vertical="center"/>
    </xf>
    <xf numFmtId="187" fontId="15" fillId="0" borderId="0" xfId="1" applyNumberFormat="1" applyFont="1" applyFill="1" applyAlignment="1">
      <alignment horizontal="right" vertical="center"/>
    </xf>
    <xf numFmtId="187" fontId="6" fillId="0" borderId="5" xfId="1" applyNumberFormat="1" applyFont="1" applyFill="1" applyBorder="1" applyAlignment="1">
      <alignment horizontal="right" vertical="center"/>
    </xf>
    <xf numFmtId="187" fontId="6" fillId="0" borderId="5" xfId="1" quotePrefix="1" applyNumberFormat="1" applyFont="1" applyFill="1" applyBorder="1" applyAlignment="1">
      <alignment horizontal="right" vertical="center"/>
    </xf>
    <xf numFmtId="187" fontId="7" fillId="0" borderId="0" xfId="0" applyNumberFormat="1" applyFont="1" applyFill="1" applyBorder="1" applyAlignment="1">
      <alignment horizontal="right" vertical="center"/>
    </xf>
    <xf numFmtId="0" fontId="0" fillId="0" borderId="0" xfId="0"/>
    <xf numFmtId="189" fontId="5" fillId="0" borderId="0" xfId="0" applyNumberFormat="1" applyFont="1" applyFill="1" applyAlignment="1">
      <alignment vertical="center"/>
    </xf>
    <xf numFmtId="187" fontId="5" fillId="0" borderId="0" xfId="1" applyNumberFormat="1" applyFont="1" applyFill="1" applyBorder="1" applyAlignment="1">
      <alignment horizontal="right" vertical="center"/>
    </xf>
    <xf numFmtId="187" fontId="5" fillId="0" borderId="1" xfId="1" applyNumberFormat="1" applyFont="1" applyFill="1" applyBorder="1" applyAlignment="1">
      <alignment horizontal="right" vertical="center"/>
    </xf>
    <xf numFmtId="187" fontId="0" fillId="0" borderId="0" xfId="1" applyNumberFormat="1" applyFont="1" applyFill="1" applyBorder="1" applyAlignment="1">
      <alignment horizontal="right" vertical="center"/>
    </xf>
    <xf numFmtId="0" fontId="0" fillId="0" borderId="0" xfId="0" applyNumberFormat="1" applyFont="1" applyFill="1" applyAlignment="1">
      <alignment horizontal="left" vertical="center"/>
    </xf>
    <xf numFmtId="187" fontId="0" fillId="0" borderId="0" xfId="1" applyNumberFormat="1" applyFont="1" applyFill="1" applyBorder="1" applyAlignment="1">
      <alignment horizontal="center" vertical="center"/>
    </xf>
    <xf numFmtId="187" fontId="5" fillId="0" borderId="2" xfId="1" applyNumberFormat="1" applyFont="1" applyFill="1" applyBorder="1" applyAlignment="1">
      <alignment horizontal="right" vertical="center"/>
    </xf>
    <xf numFmtId="187" fontId="0" fillId="0" borderId="0" xfId="1" applyNumberFormat="1" applyFont="1" applyFill="1" applyAlignment="1">
      <alignment horizontal="center" vertical="center"/>
    </xf>
    <xf numFmtId="187" fontId="0" fillId="0" borderId="0" xfId="1" applyNumberFormat="1" applyFont="1" applyFill="1" applyAlignment="1">
      <alignment horizontal="right" vertical="center"/>
    </xf>
    <xf numFmtId="189" fontId="13" fillId="0" borderId="0" xfId="0" applyNumberFormat="1" applyFont="1" applyFill="1" applyAlignment="1">
      <alignment vertical="center"/>
    </xf>
    <xf numFmtId="187" fontId="13" fillId="0" borderId="0" xfId="1" applyNumberFormat="1" applyFont="1" applyFill="1" applyAlignment="1">
      <alignment horizontal="right" vertical="center"/>
    </xf>
    <xf numFmtId="189" fontId="0" fillId="0" borderId="0" xfId="1" applyNumberFormat="1" applyFont="1" applyFill="1" applyAlignment="1">
      <alignment horizontal="left" vertical="center"/>
    </xf>
    <xf numFmtId="189" fontId="8" fillId="0" borderId="0" xfId="1" applyNumberFormat="1" applyFont="1" applyFill="1" applyAlignment="1">
      <alignment horizontal="center" vertical="center"/>
    </xf>
    <xf numFmtId="187" fontId="0" fillId="0" borderId="0" xfId="1" applyNumberFormat="1" applyFont="1" applyFill="1" applyAlignment="1">
      <alignment vertical="center"/>
    </xf>
    <xf numFmtId="187" fontId="0" fillId="0" borderId="0" xfId="1" applyNumberFormat="1" applyFont="1" applyFill="1" applyAlignment="1"/>
    <xf numFmtId="187" fontId="13" fillId="0" borderId="0" xfId="0" applyNumberFormat="1" applyFont="1" applyFill="1" applyBorder="1" applyAlignment="1">
      <alignment horizontal="right" vertical="center"/>
    </xf>
    <xf numFmtId="187" fontId="13" fillId="0" borderId="0" xfId="0" applyNumberFormat="1" applyFont="1" applyFill="1" applyAlignment="1">
      <alignment horizontal="right" vertical="center"/>
    </xf>
    <xf numFmtId="189" fontId="14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vertical="center"/>
    </xf>
    <xf numFmtId="187" fontId="15" fillId="0" borderId="0" xfId="1" applyNumberFormat="1" applyFont="1" applyFill="1" applyBorder="1" applyAlignment="1">
      <alignment horizontal="right" vertical="center"/>
    </xf>
    <xf numFmtId="189" fontId="10" fillId="0" borderId="0" xfId="1" applyNumberFormat="1" applyFont="1" applyFill="1" applyAlignment="1">
      <alignment horizontal="center" vertical="center"/>
    </xf>
    <xf numFmtId="187" fontId="13" fillId="0" borderId="0" xfId="1" applyNumberFormat="1" applyFont="1" applyFill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87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87" fontId="4" fillId="0" borderId="0" xfId="1" applyNumberFormat="1" applyFont="1" applyFill="1" applyAlignment="1">
      <alignment horizontal="right" vertical="center"/>
    </xf>
    <xf numFmtId="187" fontId="8" fillId="0" borderId="0" xfId="0" applyNumberFormat="1" applyFont="1" applyFill="1" applyBorder="1" applyAlignment="1">
      <alignment horizontal="center" vertical="center"/>
    </xf>
    <xf numFmtId="187" fontId="4" fillId="0" borderId="0" xfId="1" applyNumberFormat="1" applyFont="1" applyFill="1" applyAlignment="1"/>
    <xf numFmtId="187" fontId="4" fillId="0" borderId="0" xfId="1" applyNumberFormat="1" applyFont="1" applyFill="1" applyAlignment="1">
      <alignment horizontal="center" vertical="center"/>
    </xf>
    <xf numFmtId="187" fontId="4" fillId="0" borderId="0" xfId="1" applyNumberFormat="1" applyFont="1" applyFill="1" applyBorder="1" applyAlignment="1">
      <alignment horizontal="center" vertical="center"/>
    </xf>
    <xf numFmtId="187" fontId="5" fillId="0" borderId="0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87" fontId="4" fillId="0" borderId="3" xfId="37" applyNumberFormat="1" applyFont="1" applyFill="1" applyBorder="1" applyAlignment="1" applyProtection="1">
      <alignment horizontal="right"/>
      <protection locked="0"/>
    </xf>
    <xf numFmtId="187" fontId="4" fillId="0" borderId="0" xfId="37" applyNumberFormat="1" applyFont="1" applyFill="1" applyAlignment="1" applyProtection="1">
      <alignment horizontal="right"/>
      <protection locked="0"/>
    </xf>
    <xf numFmtId="187" fontId="4" fillId="0" borderId="0" xfId="37" applyNumberFormat="1" applyFont="1" applyFill="1" applyAlignment="1" applyProtection="1">
      <protection locked="0"/>
    </xf>
    <xf numFmtId="189" fontId="14" fillId="0" borderId="0" xfId="0" applyNumberFormat="1" applyFont="1" applyAlignment="1">
      <alignment horizontal="center" vertical="center"/>
    </xf>
    <xf numFmtId="189" fontId="15" fillId="0" borderId="0" xfId="0" applyNumberFormat="1" applyFont="1" applyAlignment="1">
      <alignment horizontal="left" vertical="center"/>
    </xf>
    <xf numFmtId="187" fontId="15" fillId="0" borderId="0" xfId="0" applyNumberFormat="1" applyFont="1" applyAlignment="1">
      <alignment vertical="center"/>
    </xf>
    <xf numFmtId="187" fontId="15" fillId="0" borderId="0" xfId="0" applyNumberFormat="1" applyFont="1" applyAlignment="1">
      <alignment horizontal="right" vertical="center"/>
    </xf>
    <xf numFmtId="189" fontId="15" fillId="0" borderId="0" xfId="0" applyNumberFormat="1" applyFont="1" applyAlignment="1">
      <alignment vertical="center"/>
    </xf>
    <xf numFmtId="189" fontId="7" fillId="0" borderId="0" xfId="0" applyNumberFormat="1" applyFont="1" applyAlignment="1">
      <alignment horizontal="left" vertical="center"/>
    </xf>
    <xf numFmtId="189" fontId="10" fillId="0" borderId="0" xfId="0" applyNumberFormat="1" applyFont="1" applyAlignment="1">
      <alignment horizontal="center" vertical="center"/>
    </xf>
    <xf numFmtId="189" fontId="13" fillId="0" borderId="0" xfId="0" applyNumberFormat="1" applyFont="1" applyAlignment="1">
      <alignment horizontal="left" vertical="center"/>
    </xf>
    <xf numFmtId="187" fontId="13" fillId="0" borderId="0" xfId="0" applyNumberFormat="1" applyFont="1" applyAlignment="1">
      <alignment vertical="center"/>
    </xf>
    <xf numFmtId="187" fontId="13" fillId="0" borderId="0" xfId="0" applyNumberFormat="1" applyFont="1" applyAlignment="1">
      <alignment horizontal="right" vertical="center"/>
    </xf>
    <xf numFmtId="189" fontId="13" fillId="0" borderId="0" xfId="0" applyNumberFormat="1" applyFont="1" applyAlignment="1">
      <alignment vertical="center"/>
    </xf>
    <xf numFmtId="189" fontId="0" fillId="0" borderId="0" xfId="0" applyNumberFormat="1" applyAlignment="1">
      <alignment horizontal="left" vertical="center"/>
    </xf>
    <xf numFmtId="189" fontId="8" fillId="0" borderId="0" xfId="0" applyNumberFormat="1" applyFont="1" applyAlignment="1">
      <alignment horizontal="center" vertical="center"/>
    </xf>
    <xf numFmtId="189" fontId="0" fillId="0" borderId="0" xfId="0" applyNumberFormat="1" applyAlignment="1">
      <alignment vertical="center"/>
    </xf>
    <xf numFmtId="189" fontId="5" fillId="0" borderId="0" xfId="0" applyNumberFormat="1" applyFont="1" applyAlignment="1">
      <alignment horizontal="left" vertical="center"/>
    </xf>
    <xf numFmtId="187" fontId="0" fillId="0" borderId="0" xfId="0" quotePrefix="1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0" xfId="0" quotePrefix="1" applyNumberFormat="1" applyAlignment="1">
      <alignment horizontal="center" vertical="center"/>
    </xf>
    <xf numFmtId="49" fontId="0" fillId="0" borderId="0" xfId="0" quotePrefix="1" applyNumberFormat="1" applyAlignment="1">
      <alignment horizontal="center"/>
    </xf>
    <xf numFmtId="0" fontId="9" fillId="0" borderId="0" xfId="0" applyFont="1" applyAlignment="1">
      <alignment wrapText="1"/>
    </xf>
    <xf numFmtId="187" fontId="0" fillId="0" borderId="0" xfId="0" applyNumberFormat="1"/>
    <xf numFmtId="0" fontId="0" fillId="0" borderId="0" xfId="0" applyAlignment="1">
      <alignment wrapText="1"/>
    </xf>
    <xf numFmtId="187" fontId="0" fillId="0" borderId="0" xfId="0" applyNumberFormat="1" applyAlignment="1">
      <alignment horizontal="right"/>
    </xf>
    <xf numFmtId="187" fontId="0" fillId="0" borderId="0" xfId="2" applyFont="1" applyFill="1" applyAlignment="1"/>
    <xf numFmtId="0" fontId="5" fillId="0" borderId="0" xfId="0" applyFont="1" applyAlignment="1">
      <alignment wrapText="1"/>
    </xf>
    <xf numFmtId="187" fontId="5" fillId="0" borderId="2" xfId="0" applyNumberFormat="1" applyFont="1" applyBorder="1"/>
    <xf numFmtId="187" fontId="5" fillId="0" borderId="0" xfId="0" applyNumberFormat="1" applyFont="1"/>
    <xf numFmtId="0" fontId="5" fillId="0" borderId="0" xfId="0" applyFont="1"/>
    <xf numFmtId="187" fontId="5" fillId="0" borderId="3" xfId="0" applyNumberFormat="1" applyFont="1" applyBorder="1"/>
    <xf numFmtId="189" fontId="15" fillId="0" borderId="0" xfId="1" applyNumberFormat="1" applyFont="1" applyFill="1" applyBorder="1" applyAlignment="1">
      <alignment horizontal="left" vertical="center"/>
    </xf>
    <xf numFmtId="189" fontId="13" fillId="0" borderId="0" xfId="1" applyNumberFormat="1" applyFont="1" applyFill="1" applyAlignment="1">
      <alignment horizontal="left" vertical="center"/>
    </xf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87" fontId="4" fillId="0" borderId="0" xfId="2" applyFont="1" applyFill="1" applyAlignment="1"/>
    <xf numFmtId="187" fontId="5" fillId="0" borderId="4" xfId="0" applyNumberFormat="1" applyFont="1" applyBorder="1"/>
    <xf numFmtId="187" fontId="5" fillId="0" borderId="5" xfId="0" applyNumberFormat="1" applyFont="1" applyBorder="1"/>
    <xf numFmtId="189" fontId="9" fillId="0" borderId="0" xfId="0" applyNumberFormat="1" applyFont="1" applyAlignment="1">
      <alignment horizontal="left" vertical="center"/>
    </xf>
    <xf numFmtId="0" fontId="8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21" fillId="0" borderId="0" xfId="0" applyFont="1"/>
    <xf numFmtId="187" fontId="0" fillId="0" borderId="5" xfId="0" applyNumberFormat="1" applyBorder="1"/>
    <xf numFmtId="187" fontId="0" fillId="0" borderId="0" xfId="2" applyFont="1" applyFill="1" applyBorder="1" applyAlignment="1"/>
    <xf numFmtId="193" fontId="0" fillId="0" borderId="0" xfId="0" applyNumberFormat="1" applyAlignment="1">
      <alignment vertical="center"/>
    </xf>
    <xf numFmtId="187" fontId="0" fillId="0" borderId="0" xfId="0" applyNumberFormat="1" applyAlignment="1">
      <alignment horizontal="right" vertical="center"/>
    </xf>
    <xf numFmtId="187" fontId="0" fillId="0" borderId="0" xfId="0" applyNumberFormat="1" applyAlignment="1">
      <alignment vertical="center"/>
    </xf>
    <xf numFmtId="187" fontId="13" fillId="0" borderId="5" xfId="1" quotePrefix="1" applyNumberFormat="1" applyFont="1" applyFill="1" applyBorder="1" applyAlignment="1">
      <alignment horizontal="right" vertical="center"/>
    </xf>
    <xf numFmtId="190" fontId="6" fillId="0" borderId="2" xfId="1" applyNumberFormat="1" applyFont="1" applyFill="1" applyBorder="1" applyAlignment="1"/>
    <xf numFmtId="187" fontId="8" fillId="0" borderId="0" xfId="0" applyNumberFormat="1" applyFont="1" applyFill="1" applyBorder="1" applyAlignment="1">
      <alignment horizontal="center" vertical="center"/>
    </xf>
    <xf numFmtId="187" fontId="10" fillId="0" borderId="0" xfId="0" applyNumberFormat="1" applyFont="1" applyFill="1" applyAlignment="1">
      <alignment horizontal="center" vertical="center"/>
    </xf>
    <xf numFmtId="187" fontId="0" fillId="0" borderId="0" xfId="0" applyNumberFormat="1" applyFill="1"/>
    <xf numFmtId="190" fontId="15" fillId="0" borderId="5" xfId="1" applyNumberFormat="1" applyFont="1" applyFill="1" applyBorder="1" applyAlignment="1"/>
    <xf numFmtId="187" fontId="15" fillId="0" borderId="5" xfId="1" applyNumberFormat="1" applyFont="1" applyFill="1" applyBorder="1" applyAlignment="1">
      <alignment vertical="center"/>
    </xf>
    <xf numFmtId="190" fontId="6" fillId="0" borderId="5" xfId="1" applyNumberFormat="1" applyFont="1" applyFill="1" applyBorder="1" applyAlignment="1"/>
    <xf numFmtId="0" fontId="16" fillId="0" borderId="0" xfId="0" applyFont="1" applyFill="1" applyAlignment="1">
      <alignment wrapText="1"/>
    </xf>
    <xf numFmtId="187" fontId="4" fillId="0" borderId="5" xfId="4" applyNumberFormat="1" applyFont="1" applyFill="1" applyBorder="1" applyAlignment="1">
      <alignment horizontal="center" vertical="center"/>
    </xf>
    <xf numFmtId="187" fontId="4" fillId="0" borderId="5" xfId="1" applyNumberFormat="1" applyFont="1" applyFill="1" applyBorder="1" applyAlignment="1">
      <alignment horizontal="right" vertical="center"/>
    </xf>
    <xf numFmtId="187" fontId="5" fillId="0" borderId="3" xfId="1" applyNumberFormat="1" applyFont="1" applyFill="1" applyBorder="1" applyAlignment="1">
      <alignment horizontal="right" vertical="center"/>
    </xf>
    <xf numFmtId="187" fontId="5" fillId="0" borderId="4" xfId="1" applyNumberFormat="1" applyFont="1" applyFill="1" applyBorder="1" applyAlignment="1">
      <alignment horizontal="right" vertical="center"/>
    </xf>
    <xf numFmtId="0" fontId="8" fillId="0" borderId="0" xfId="0" applyNumberFormat="1" applyFont="1" applyFill="1" applyAlignment="1">
      <alignment horizontal="center" vertical="center"/>
    </xf>
    <xf numFmtId="187" fontId="0" fillId="0" borderId="5" xfId="1" applyNumberFormat="1" applyFont="1" applyFill="1" applyBorder="1" applyAlignment="1">
      <alignment horizontal="center" vertical="center"/>
    </xf>
    <xf numFmtId="187" fontId="0" fillId="0" borderId="5" xfId="1" applyNumberFormat="1" applyFont="1" applyFill="1" applyBorder="1" applyAlignment="1">
      <alignment horizontal="right" vertical="center"/>
    </xf>
    <xf numFmtId="187" fontId="5" fillId="0" borderId="5" xfId="1" applyNumberFormat="1" applyFont="1" applyFill="1" applyBorder="1" applyAlignment="1">
      <alignment horizontal="center" vertical="center"/>
    </xf>
    <xf numFmtId="187" fontId="5" fillId="0" borderId="5" xfId="1" applyNumberFormat="1" applyFont="1" applyFill="1" applyBorder="1" applyAlignment="1">
      <alignment horizontal="right" vertical="center"/>
    </xf>
    <xf numFmtId="187" fontId="0" fillId="0" borderId="5" xfId="0" applyNumberFormat="1" applyFill="1" applyBorder="1"/>
    <xf numFmtId="187" fontId="10" fillId="0" borderId="0" xfId="0" applyNumberFormat="1" applyFont="1" applyFill="1" applyAlignment="1">
      <alignment horizontal="center" vertical="center"/>
    </xf>
    <xf numFmtId="187" fontId="8" fillId="0" borderId="0" xfId="0" applyNumberFormat="1" applyFont="1" applyFill="1" applyAlignment="1">
      <alignment horizontal="center" vertical="center"/>
    </xf>
    <xf numFmtId="187" fontId="5" fillId="0" borderId="0" xfId="0" applyNumberFormat="1" applyFont="1" applyAlignment="1">
      <alignment horizontal="center" vertical="center"/>
    </xf>
    <xf numFmtId="187" fontId="5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187" fontId="14" fillId="0" borderId="0" xfId="0" applyNumberFormat="1" applyFont="1" applyFill="1" applyAlignment="1">
      <alignment horizontal="center" vertical="center"/>
    </xf>
    <xf numFmtId="187" fontId="6" fillId="0" borderId="0" xfId="0" applyNumberFormat="1" applyFont="1" applyFill="1" applyBorder="1" applyAlignment="1">
      <alignment horizontal="center" vertical="center"/>
    </xf>
    <xf numFmtId="187" fontId="6" fillId="0" borderId="0" xfId="1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0" fillId="0" borderId="5" xfId="0" applyNumberFormat="1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187" fontId="0" fillId="0" borderId="5" xfId="0" applyNumberFormat="1" applyFont="1" applyFill="1" applyBorder="1" applyAlignment="1">
      <alignment horizontal="center"/>
    </xf>
    <xf numFmtId="187" fontId="5" fillId="0" borderId="0" xfId="0" applyNumberFormat="1" applyFont="1" applyFill="1" applyBorder="1" applyAlignment="1">
      <alignment horizontal="center"/>
    </xf>
    <xf numFmtId="187" fontId="0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Alignment="1">
      <alignment horizontal="center" vertical="center" wrapText="1"/>
    </xf>
    <xf numFmtId="187" fontId="10" fillId="0" borderId="0" xfId="0" applyNumberFormat="1" applyFont="1" applyFill="1" applyAlignment="1">
      <alignment horizontal="center" vertical="center"/>
    </xf>
    <xf numFmtId="187" fontId="7" fillId="0" borderId="0" xfId="0" applyNumberFormat="1" applyFont="1" applyFill="1" applyBorder="1" applyAlignment="1">
      <alignment horizontal="center" vertical="center"/>
    </xf>
    <xf numFmtId="187" fontId="7" fillId="0" borderId="0" xfId="1" applyNumberFormat="1" applyFont="1" applyFill="1" applyBorder="1" applyAlignment="1">
      <alignment horizontal="center" vertical="center"/>
    </xf>
  </cellXfs>
  <cellStyles count="45">
    <cellStyle name="Comma" xfId="1" builtinId="3"/>
    <cellStyle name="Comma [0]" xfId="2" builtinId="6"/>
    <cellStyle name="Comma 18" xfId="37"/>
    <cellStyle name="Comma 2" xfId="3"/>
    <cellStyle name="Comma 2 2" xfId="41"/>
    <cellStyle name="Comma 2 2 3" xfId="36"/>
    <cellStyle name="Comma 3" xfId="4"/>
    <cellStyle name="Comma 3 2 3" xfId="34"/>
    <cellStyle name="Comma 3 5" xfId="35"/>
    <cellStyle name="Comma 4" xfId="5"/>
    <cellStyle name="Normal" xfId="0" builtinId="0"/>
    <cellStyle name="Normal - Style1" xfId="6"/>
    <cellStyle name="Normal 10" xfId="7"/>
    <cellStyle name="Normal 11" xfId="8"/>
    <cellStyle name="Normal 12" xfId="9"/>
    <cellStyle name="Normal 13" xfId="10"/>
    <cellStyle name="Normal 14" xfId="11"/>
    <cellStyle name="Normal 15" xfId="12"/>
    <cellStyle name="Normal 16" xfId="13"/>
    <cellStyle name="Normal 17" xfId="14"/>
    <cellStyle name="Normal 18" xfId="15"/>
    <cellStyle name="Normal 19" xfId="16"/>
    <cellStyle name="Normal 2" xfId="17"/>
    <cellStyle name="Normal 2 2" xfId="18"/>
    <cellStyle name="Normal 2 2 3" xfId="39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8" xfId="42"/>
    <cellStyle name="Normal 29" xfId="43"/>
    <cellStyle name="Normal 3" xfId="25"/>
    <cellStyle name="Normal 30" xfId="44"/>
    <cellStyle name="Normal 4" xfId="26"/>
    <cellStyle name="Normal 41" xfId="38"/>
    <cellStyle name="Normal 5" xfId="27"/>
    <cellStyle name="Normal 6" xfId="28"/>
    <cellStyle name="Normal 7" xfId="29"/>
    <cellStyle name="Normal 8" xfId="30"/>
    <cellStyle name="Normal 9" xfId="31"/>
    <cellStyle name="Normal_Sheet1" xfId="32"/>
    <cellStyle name="Percent 2" xfId="33"/>
    <cellStyle name="Percent 3 3" xfId="4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"/>
  <sheetViews>
    <sheetView view="pageBreakPreview" topLeftCell="A70" zoomScale="70" zoomScaleNormal="80" zoomScaleSheetLayoutView="70" workbookViewId="0">
      <selection activeCell="A79" sqref="A79"/>
    </sheetView>
  </sheetViews>
  <sheetFormatPr defaultColWidth="9.28515625" defaultRowHeight="18.399999999999999" customHeight="1" x14ac:dyDescent="0.25"/>
  <cols>
    <col min="1" max="1" width="48.5703125" style="241" customWidth="1"/>
    <col min="2" max="2" width="5.7109375" style="242" customWidth="1"/>
    <col min="3" max="3" width="1.28515625" style="241" customWidth="1"/>
    <col min="4" max="4" width="15.7109375" style="275" customWidth="1"/>
    <col min="5" max="5" width="1.28515625" style="274" customWidth="1"/>
    <col min="6" max="6" width="15.7109375" style="275" customWidth="1"/>
    <col min="7" max="7" width="1.28515625" style="275" customWidth="1"/>
    <col min="8" max="8" width="15.7109375" style="274" bestFit="1" customWidth="1"/>
    <col min="9" max="9" width="1.28515625" style="274" customWidth="1"/>
    <col min="10" max="10" width="15.7109375" style="274" bestFit="1" customWidth="1"/>
    <col min="11" max="11" width="9.28515625" style="243" hidden="1" customWidth="1"/>
    <col min="12" max="12" width="13.7109375" style="243" hidden="1" customWidth="1"/>
    <col min="13" max="13" width="9.28515625" style="243"/>
    <col min="14" max="15" width="13.5703125" style="243" customWidth="1"/>
    <col min="16" max="16384" width="9.28515625" style="243"/>
  </cols>
  <sheetData>
    <row r="1" spans="1:12" s="234" customFormat="1" ht="18.75" customHeight="1" x14ac:dyDescent="0.25">
      <c r="A1" s="171" t="s">
        <v>176</v>
      </c>
      <c r="B1" s="230"/>
      <c r="C1" s="231"/>
      <c r="D1" s="232"/>
      <c r="E1" s="233"/>
      <c r="F1" s="232"/>
      <c r="G1" s="232"/>
      <c r="H1" s="233"/>
      <c r="I1" s="233"/>
      <c r="J1" s="233"/>
    </row>
    <row r="2" spans="1:12" s="240" customFormat="1" ht="18.75" customHeight="1" x14ac:dyDescent="0.25">
      <c r="A2" s="235" t="s">
        <v>49</v>
      </c>
      <c r="B2" s="236"/>
      <c r="C2" s="237"/>
      <c r="D2" s="238"/>
      <c r="E2" s="239"/>
      <c r="F2" s="238"/>
      <c r="G2" s="238"/>
      <c r="H2" s="239"/>
      <c r="I2" s="239"/>
      <c r="J2" s="239"/>
    </row>
    <row r="4" spans="1:12" ht="18.75" customHeight="1" x14ac:dyDescent="0.25">
      <c r="D4" s="297" t="s">
        <v>2</v>
      </c>
      <c r="E4" s="297"/>
      <c r="F4" s="297"/>
      <c r="G4" s="297"/>
      <c r="H4" s="298" t="s">
        <v>15</v>
      </c>
      <c r="I4" s="298"/>
      <c r="J4" s="298"/>
    </row>
    <row r="5" spans="1:12" ht="18.75" customHeight="1" x14ac:dyDescent="0.25">
      <c r="C5" s="244"/>
      <c r="D5" s="297" t="s">
        <v>16</v>
      </c>
      <c r="E5" s="297"/>
      <c r="F5" s="297"/>
      <c r="G5" s="297"/>
      <c r="H5" s="297" t="s">
        <v>16</v>
      </c>
      <c r="I5" s="297"/>
      <c r="J5" s="297"/>
    </row>
    <row r="6" spans="1:12" ht="18.75" customHeight="1" x14ac:dyDescent="0.25">
      <c r="C6" s="244"/>
      <c r="D6" s="245" t="s">
        <v>85</v>
      </c>
      <c r="E6" s="245"/>
      <c r="F6" s="245" t="s">
        <v>1</v>
      </c>
      <c r="G6" s="245"/>
      <c r="H6" s="245" t="s">
        <v>85</v>
      </c>
      <c r="I6" s="245"/>
      <c r="J6" s="245" t="s">
        <v>1</v>
      </c>
    </row>
    <row r="7" spans="1:12" ht="18.75" customHeight="1" x14ac:dyDescent="0.25">
      <c r="A7" s="244" t="s">
        <v>17</v>
      </c>
      <c r="B7" s="242" t="s">
        <v>25</v>
      </c>
      <c r="C7" s="244"/>
      <c r="D7" s="246" t="s">
        <v>189</v>
      </c>
      <c r="E7" s="247"/>
      <c r="F7" s="246" t="s">
        <v>146</v>
      </c>
      <c r="G7" s="248"/>
      <c r="H7" s="246" t="s">
        <v>189</v>
      </c>
      <c r="I7" s="247"/>
      <c r="J7" s="246" t="s">
        <v>146</v>
      </c>
    </row>
    <row r="8" spans="1:12" ht="18.75" customHeight="1" x14ac:dyDescent="0.25">
      <c r="A8" s="244"/>
      <c r="C8" s="244"/>
      <c r="D8" s="246" t="s">
        <v>227</v>
      </c>
      <c r="E8" s="247"/>
      <c r="F8" s="246"/>
      <c r="G8" s="248"/>
      <c r="H8" s="246" t="s">
        <v>227</v>
      </c>
      <c r="I8" s="247"/>
      <c r="J8" s="246"/>
    </row>
    <row r="9" spans="1:12" ht="18.75" customHeight="1" x14ac:dyDescent="0.25">
      <c r="A9" s="244"/>
      <c r="C9" s="244"/>
      <c r="D9" s="296" t="s">
        <v>87</v>
      </c>
      <c r="E9" s="296"/>
      <c r="F9" s="296"/>
      <c r="G9" s="296"/>
      <c r="H9" s="296"/>
      <c r="I9" s="296"/>
      <c r="J9" s="296"/>
    </row>
    <row r="10" spans="1:12" s="192" customFormat="1" ht="18.75" customHeight="1" x14ac:dyDescent="0.25">
      <c r="A10" s="249" t="s">
        <v>18</v>
      </c>
      <c r="B10" s="226"/>
      <c r="C10" s="226"/>
      <c r="D10" s="250"/>
      <c r="E10" s="250"/>
      <c r="F10" s="250"/>
      <c r="G10" s="250"/>
      <c r="H10" s="250"/>
      <c r="I10" s="250"/>
      <c r="J10" s="250"/>
    </row>
    <row r="11" spans="1:12" s="192" customFormat="1" ht="18.75" customHeight="1" x14ac:dyDescent="0.25">
      <c r="A11" s="251" t="s">
        <v>50</v>
      </c>
      <c r="B11" s="226"/>
      <c r="C11" s="226"/>
      <c r="D11" s="250">
        <v>117133</v>
      </c>
      <c r="E11" s="250"/>
      <c r="F11" s="250">
        <v>85549</v>
      </c>
      <c r="G11" s="250"/>
      <c r="H11" s="250">
        <v>16471</v>
      </c>
      <c r="I11" s="250"/>
      <c r="J11" s="250">
        <v>1745</v>
      </c>
      <c r="L11" s="250"/>
    </row>
    <row r="12" spans="1:12" s="192" customFormat="1" ht="18.75" customHeight="1" x14ac:dyDescent="0.25">
      <c r="A12" s="251" t="s">
        <v>148</v>
      </c>
      <c r="B12" s="226" t="s">
        <v>193</v>
      </c>
      <c r="C12" s="226"/>
      <c r="D12" s="250">
        <v>1163672</v>
      </c>
      <c r="E12" s="250"/>
      <c r="F12" s="250">
        <v>1183556</v>
      </c>
      <c r="G12" s="250"/>
      <c r="H12" s="252">
        <v>1036236</v>
      </c>
      <c r="I12" s="250"/>
      <c r="J12" s="252">
        <v>1049180</v>
      </c>
      <c r="L12" s="250"/>
    </row>
    <row r="13" spans="1:12" s="192" customFormat="1" ht="18.75" customHeight="1" x14ac:dyDescent="0.25">
      <c r="A13" s="251" t="s">
        <v>234</v>
      </c>
      <c r="B13" s="226">
        <v>4</v>
      </c>
      <c r="C13" s="226"/>
      <c r="D13" s="250">
        <v>0</v>
      </c>
      <c r="E13" s="253"/>
      <c r="F13" s="250">
        <v>0</v>
      </c>
      <c r="G13" s="253"/>
      <c r="H13" s="250">
        <v>166000</v>
      </c>
      <c r="I13" s="250"/>
      <c r="J13" s="250">
        <v>166000</v>
      </c>
      <c r="L13" s="250"/>
    </row>
    <row r="14" spans="1:12" s="192" customFormat="1" ht="18.75" customHeight="1" x14ac:dyDescent="0.25">
      <c r="A14" s="251" t="s">
        <v>35</v>
      </c>
      <c r="B14" s="226"/>
      <c r="C14" s="226"/>
      <c r="D14" s="250">
        <v>1146588</v>
      </c>
      <c r="E14" s="250"/>
      <c r="F14" s="250">
        <v>1052320</v>
      </c>
      <c r="G14" s="250"/>
      <c r="H14" s="250">
        <v>698713</v>
      </c>
      <c r="I14" s="250"/>
      <c r="J14" s="250">
        <v>728836</v>
      </c>
      <c r="L14" s="250"/>
    </row>
    <row r="15" spans="1:12" s="192" customFormat="1" ht="18.75" customHeight="1" x14ac:dyDescent="0.25">
      <c r="A15" s="251" t="s">
        <v>0</v>
      </c>
      <c r="B15" s="226"/>
      <c r="C15" s="226"/>
      <c r="D15" s="250">
        <v>49895</v>
      </c>
      <c r="E15" s="250"/>
      <c r="F15" s="250">
        <v>83541</v>
      </c>
      <c r="G15" s="250"/>
      <c r="H15" s="250">
        <v>32798</v>
      </c>
      <c r="I15" s="250"/>
      <c r="J15" s="250">
        <v>73269</v>
      </c>
      <c r="L15" s="250"/>
    </row>
    <row r="16" spans="1:12" s="192" customFormat="1" ht="18.75" customHeight="1" x14ac:dyDescent="0.25">
      <c r="A16" s="254" t="s">
        <v>51</v>
      </c>
      <c r="B16" s="226"/>
      <c r="C16" s="226"/>
      <c r="D16" s="255">
        <f>SUM(D11:D15)</f>
        <v>2477288</v>
      </c>
      <c r="E16" s="256"/>
      <c r="F16" s="255">
        <f>SUM(F11:F15)</f>
        <v>2404966</v>
      </c>
      <c r="G16" s="256"/>
      <c r="H16" s="255">
        <f>SUM(H11:H15)</f>
        <v>1950218</v>
      </c>
      <c r="I16" s="256"/>
      <c r="J16" s="255">
        <f>SUM(J11:J15)</f>
        <v>2019030</v>
      </c>
      <c r="L16" s="250"/>
    </row>
    <row r="17" spans="1:15" ht="18.75" customHeight="1" x14ac:dyDescent="0.25">
      <c r="B17" s="226"/>
      <c r="D17" s="201"/>
      <c r="E17" s="201"/>
      <c r="F17" s="201"/>
      <c r="G17" s="201"/>
      <c r="H17" s="201"/>
      <c r="I17" s="201"/>
      <c r="J17" s="201"/>
      <c r="L17" s="250"/>
    </row>
    <row r="18" spans="1:15" s="192" customFormat="1" ht="19.149999999999999" customHeight="1" x14ac:dyDescent="0.25">
      <c r="A18" s="249" t="s">
        <v>20</v>
      </c>
      <c r="B18" s="226"/>
      <c r="C18" s="226"/>
      <c r="D18" s="252"/>
      <c r="E18" s="250"/>
      <c r="F18" s="252"/>
      <c r="G18" s="250"/>
      <c r="H18" s="250"/>
      <c r="I18" s="250"/>
      <c r="J18" s="250"/>
      <c r="L18" s="250"/>
    </row>
    <row r="19" spans="1:15" s="192" customFormat="1" ht="19.149999999999999" customHeight="1" x14ac:dyDescent="0.25">
      <c r="A19" s="251" t="s">
        <v>118</v>
      </c>
      <c r="B19" s="226"/>
      <c r="C19" s="226"/>
      <c r="D19" s="250">
        <v>6662</v>
      </c>
      <c r="E19" s="250"/>
      <c r="F19" s="250">
        <v>6654</v>
      </c>
      <c r="G19" s="250"/>
      <c r="H19" s="250">
        <v>6662</v>
      </c>
      <c r="I19" s="250"/>
      <c r="J19" s="250">
        <v>6654</v>
      </c>
      <c r="L19" s="250"/>
    </row>
    <row r="20" spans="1:15" s="192" customFormat="1" ht="18.75" customHeight="1" x14ac:dyDescent="0.25">
      <c r="A20" s="251" t="s">
        <v>83</v>
      </c>
      <c r="B20" s="226">
        <v>6</v>
      </c>
      <c r="C20" s="226"/>
      <c r="D20" s="250">
        <v>27588</v>
      </c>
      <c r="E20" s="250"/>
      <c r="F20" s="280">
        <v>28444</v>
      </c>
      <c r="G20" s="250"/>
      <c r="H20" s="250">
        <v>0</v>
      </c>
      <c r="I20" s="250"/>
      <c r="J20" s="250">
        <v>0</v>
      </c>
      <c r="L20" s="250"/>
    </row>
    <row r="21" spans="1:15" s="192" customFormat="1" ht="18.75" customHeight="1" x14ac:dyDescent="0.25">
      <c r="A21" s="251" t="s">
        <v>26</v>
      </c>
      <c r="B21" s="226">
        <v>7</v>
      </c>
      <c r="C21" s="226"/>
      <c r="D21" s="250">
        <v>0</v>
      </c>
      <c r="E21" s="250"/>
      <c r="F21" s="250">
        <v>0</v>
      </c>
      <c r="G21" s="253"/>
      <c r="H21" s="250">
        <v>2825736</v>
      </c>
      <c r="I21" s="250"/>
      <c r="J21" s="250">
        <v>2822474</v>
      </c>
      <c r="L21" s="250"/>
    </row>
    <row r="22" spans="1:15" s="192" customFormat="1" ht="18.75" customHeight="1" x14ac:dyDescent="0.25">
      <c r="A22" s="251" t="s">
        <v>177</v>
      </c>
      <c r="B22" s="226">
        <v>10</v>
      </c>
      <c r="C22" s="226"/>
      <c r="D22" s="250">
        <v>70000</v>
      </c>
      <c r="E22" s="250"/>
      <c r="F22" s="250">
        <v>70000</v>
      </c>
      <c r="G22" s="253"/>
      <c r="H22" s="250">
        <v>70000</v>
      </c>
      <c r="I22" s="250"/>
      <c r="J22" s="250">
        <v>70000</v>
      </c>
      <c r="L22" s="250"/>
    </row>
    <row r="23" spans="1:15" s="192" customFormat="1" ht="18.75" customHeight="1" x14ac:dyDescent="0.25">
      <c r="A23" s="251" t="s">
        <v>52</v>
      </c>
      <c r="B23" s="226"/>
      <c r="C23" s="226"/>
      <c r="D23" s="250">
        <v>696116</v>
      </c>
      <c r="E23" s="250"/>
      <c r="F23" s="250">
        <v>804726</v>
      </c>
      <c r="G23" s="253"/>
      <c r="H23" s="250">
        <v>292156</v>
      </c>
      <c r="I23" s="250"/>
      <c r="J23" s="250">
        <v>292156</v>
      </c>
      <c r="L23" s="250"/>
      <c r="N23" s="250"/>
      <c r="O23" s="250"/>
    </row>
    <row r="24" spans="1:15" s="192" customFormat="1" ht="18.75" customHeight="1" x14ac:dyDescent="0.25">
      <c r="A24" s="251" t="s">
        <v>53</v>
      </c>
      <c r="B24" s="226">
        <v>8</v>
      </c>
      <c r="C24" s="226"/>
      <c r="D24" s="250">
        <v>3807757</v>
      </c>
      <c r="E24" s="250"/>
      <c r="F24" s="250">
        <v>3669944</v>
      </c>
      <c r="G24" s="250"/>
      <c r="H24" s="250">
        <v>974076</v>
      </c>
      <c r="I24" s="250"/>
      <c r="J24" s="250">
        <v>963781</v>
      </c>
      <c r="L24" s="250"/>
    </row>
    <row r="25" spans="1:15" s="192" customFormat="1" ht="18.75" customHeight="1" x14ac:dyDescent="0.25">
      <c r="A25" s="251" t="s">
        <v>178</v>
      </c>
      <c r="B25" s="226"/>
      <c r="C25" s="226"/>
      <c r="D25" s="250">
        <v>4125</v>
      </c>
      <c r="E25" s="250"/>
      <c r="F25" s="250">
        <v>4441</v>
      </c>
      <c r="G25" s="250"/>
      <c r="H25" s="250">
        <v>19</v>
      </c>
      <c r="I25" s="250"/>
      <c r="J25" s="250">
        <v>21</v>
      </c>
      <c r="L25" s="250"/>
    </row>
    <row r="26" spans="1:15" s="192" customFormat="1" ht="18.75" customHeight="1" x14ac:dyDescent="0.25">
      <c r="A26" s="251" t="s">
        <v>54</v>
      </c>
      <c r="B26" s="226"/>
      <c r="C26" s="226"/>
      <c r="D26" s="250">
        <v>187363</v>
      </c>
      <c r="E26" s="250"/>
      <c r="F26" s="250">
        <v>188329</v>
      </c>
      <c r="G26" s="250"/>
      <c r="H26" s="250">
        <v>6082</v>
      </c>
      <c r="I26" s="250"/>
      <c r="J26" s="250">
        <v>6113</v>
      </c>
      <c r="L26" s="250"/>
    </row>
    <row r="27" spans="1:15" s="192" customFormat="1" ht="18.75" customHeight="1" x14ac:dyDescent="0.25">
      <c r="A27" s="251" t="s">
        <v>55</v>
      </c>
      <c r="B27" s="226"/>
      <c r="C27" s="226"/>
      <c r="D27" s="250">
        <v>890071</v>
      </c>
      <c r="E27" s="250"/>
      <c r="F27" s="250">
        <v>890303</v>
      </c>
      <c r="G27" s="250"/>
      <c r="H27" s="253">
        <v>0</v>
      </c>
      <c r="I27" s="250"/>
      <c r="J27" s="253">
        <v>0</v>
      </c>
      <c r="L27" s="250"/>
    </row>
    <row r="28" spans="1:15" s="192" customFormat="1" ht="18.75" customHeight="1" x14ac:dyDescent="0.25">
      <c r="A28" s="251" t="s">
        <v>56</v>
      </c>
      <c r="B28" s="226"/>
      <c r="C28" s="226"/>
      <c r="D28" s="250">
        <v>152897</v>
      </c>
      <c r="E28" s="250"/>
      <c r="F28" s="250">
        <v>152845</v>
      </c>
      <c r="G28" s="250"/>
      <c r="H28" s="250">
        <v>142497</v>
      </c>
      <c r="I28" s="250"/>
      <c r="J28" s="250">
        <v>142497</v>
      </c>
      <c r="L28" s="250"/>
    </row>
    <row r="29" spans="1:15" s="192" customFormat="1" ht="18.75" customHeight="1" x14ac:dyDescent="0.25">
      <c r="A29" s="192" t="s">
        <v>76</v>
      </c>
      <c r="B29" s="226"/>
      <c r="C29" s="226"/>
      <c r="D29" s="250">
        <v>34830</v>
      </c>
      <c r="E29" s="250"/>
      <c r="F29" s="250">
        <v>34830</v>
      </c>
      <c r="G29" s="250"/>
      <c r="H29" s="253">
        <v>0</v>
      </c>
      <c r="I29" s="250"/>
      <c r="J29" s="253">
        <v>0</v>
      </c>
      <c r="L29" s="250"/>
    </row>
    <row r="30" spans="1:15" s="192" customFormat="1" ht="18.75" customHeight="1" x14ac:dyDescent="0.25">
      <c r="A30" s="251" t="s">
        <v>27</v>
      </c>
      <c r="B30" s="226"/>
      <c r="C30" s="226"/>
      <c r="D30" s="252">
        <v>10017</v>
      </c>
      <c r="E30" s="250"/>
      <c r="F30" s="252">
        <v>9257</v>
      </c>
      <c r="G30" s="250"/>
      <c r="H30" s="250">
        <v>2307</v>
      </c>
      <c r="I30" s="250"/>
      <c r="J30" s="250">
        <v>2303</v>
      </c>
      <c r="L30" s="250"/>
    </row>
    <row r="31" spans="1:15" s="192" customFormat="1" ht="18.75" customHeight="1" x14ac:dyDescent="0.25">
      <c r="A31" s="254" t="s">
        <v>57</v>
      </c>
      <c r="B31" s="226"/>
      <c r="C31" s="226"/>
      <c r="D31" s="255">
        <f>SUM(D19:D30)</f>
        <v>5887426</v>
      </c>
      <c r="E31" s="256"/>
      <c r="F31" s="255">
        <f>SUM(F19:F30)</f>
        <v>5859773</v>
      </c>
      <c r="G31" s="256"/>
      <c r="H31" s="255">
        <f>SUM(H19:H30)</f>
        <v>4319535</v>
      </c>
      <c r="I31" s="256"/>
      <c r="J31" s="255">
        <f>SUM(J19:J30)</f>
        <v>4305999</v>
      </c>
      <c r="L31" s="250"/>
    </row>
    <row r="32" spans="1:15" s="192" customFormat="1" ht="18.75" customHeight="1" x14ac:dyDescent="0.25">
      <c r="A32" s="254"/>
      <c r="B32" s="226"/>
      <c r="C32" s="226"/>
      <c r="D32" s="256"/>
      <c r="E32" s="256"/>
      <c r="F32" s="256"/>
      <c r="G32" s="256"/>
      <c r="H32" s="256"/>
      <c r="I32" s="256"/>
      <c r="J32" s="256"/>
      <c r="L32" s="250"/>
    </row>
    <row r="33" spans="1:17" s="192" customFormat="1" ht="18.75" customHeight="1" thickBot="1" x14ac:dyDescent="0.3">
      <c r="A33" s="257" t="s">
        <v>21</v>
      </c>
      <c r="B33" s="226"/>
      <c r="C33" s="226"/>
      <c r="D33" s="258">
        <f>+D16+D31</f>
        <v>8364714</v>
      </c>
      <c r="E33" s="256"/>
      <c r="F33" s="258">
        <f>+F16+F31</f>
        <v>8264739</v>
      </c>
      <c r="G33" s="256"/>
      <c r="H33" s="258">
        <f>+H16+H31</f>
        <v>6269753</v>
      </c>
      <c r="I33" s="256"/>
      <c r="J33" s="258">
        <f>+J16+J31</f>
        <v>6325029</v>
      </c>
      <c r="L33" s="250"/>
    </row>
    <row r="34" spans="1:17" s="192" customFormat="1" ht="18.75" customHeight="1" thickTop="1" x14ac:dyDescent="0.25">
      <c r="A34" s="241"/>
      <c r="B34" s="242"/>
      <c r="C34" s="241"/>
      <c r="D34" s="201"/>
      <c r="E34" s="201"/>
      <c r="F34" s="201"/>
      <c r="G34" s="201"/>
      <c r="H34" s="201"/>
      <c r="I34" s="201"/>
      <c r="J34" s="201"/>
      <c r="L34" s="250"/>
      <c r="N34" s="250"/>
      <c r="O34" s="250"/>
      <c r="P34" s="250"/>
      <c r="Q34" s="250"/>
    </row>
    <row r="35" spans="1:17" ht="18.75" customHeight="1" x14ac:dyDescent="0.25">
      <c r="A35" s="204"/>
      <c r="B35" s="205"/>
      <c r="C35" s="204"/>
      <c r="D35" s="196"/>
      <c r="E35" s="201"/>
      <c r="F35" s="196"/>
      <c r="G35" s="196"/>
      <c r="H35" s="196"/>
      <c r="I35" s="201"/>
      <c r="J35" s="196"/>
      <c r="L35" s="250"/>
    </row>
    <row r="36" spans="1:17" ht="18.75" customHeight="1" x14ac:dyDescent="0.25">
      <c r="A36" s="171" t="s">
        <v>176</v>
      </c>
      <c r="B36" s="210"/>
      <c r="C36" s="259"/>
      <c r="D36" s="211"/>
      <c r="E36" s="212"/>
      <c r="F36" s="211"/>
      <c r="G36" s="211"/>
      <c r="H36" s="212"/>
      <c r="I36" s="212"/>
      <c r="J36" s="212"/>
      <c r="L36" s="250"/>
    </row>
    <row r="37" spans="1:17" s="234" customFormat="1" ht="18.75" customHeight="1" x14ac:dyDescent="0.25">
      <c r="A37" s="235" t="str">
        <f>A2</f>
        <v>Statement of financial position</v>
      </c>
      <c r="B37" s="213"/>
      <c r="C37" s="260"/>
      <c r="D37" s="214"/>
      <c r="E37" s="203"/>
      <c r="F37" s="214"/>
      <c r="G37" s="214"/>
      <c r="H37" s="203"/>
      <c r="I37" s="203"/>
      <c r="J37" s="203"/>
      <c r="L37" s="250"/>
    </row>
    <row r="38" spans="1:17" s="240" customFormat="1" ht="18.75" customHeight="1" x14ac:dyDescent="0.25">
      <c r="A38" s="204"/>
      <c r="B38" s="205"/>
      <c r="C38" s="204"/>
      <c r="D38" s="206"/>
      <c r="E38" s="201"/>
      <c r="F38" s="206"/>
      <c r="G38" s="206"/>
      <c r="H38" s="201"/>
      <c r="I38" s="201"/>
      <c r="J38" s="201"/>
      <c r="L38" s="250"/>
    </row>
    <row r="39" spans="1:17" ht="18.75" customHeight="1" x14ac:dyDescent="0.25">
      <c r="A39" s="204"/>
      <c r="D39" s="297" t="s">
        <v>2</v>
      </c>
      <c r="E39" s="297"/>
      <c r="F39" s="297"/>
      <c r="G39" s="297"/>
      <c r="H39" s="298" t="s">
        <v>15</v>
      </c>
      <c r="I39" s="298"/>
      <c r="J39" s="298"/>
      <c r="L39" s="250"/>
    </row>
    <row r="40" spans="1:17" ht="18" customHeight="1" x14ac:dyDescent="0.25">
      <c r="A40" s="204"/>
      <c r="C40" s="244"/>
      <c r="D40" s="297" t="s">
        <v>16</v>
      </c>
      <c r="E40" s="297"/>
      <c r="F40" s="297"/>
      <c r="G40" s="297"/>
      <c r="H40" s="297" t="s">
        <v>16</v>
      </c>
      <c r="I40" s="297"/>
      <c r="J40" s="297"/>
      <c r="L40" s="250"/>
    </row>
    <row r="41" spans="1:17" ht="18" customHeight="1" x14ac:dyDescent="0.25">
      <c r="C41" s="244"/>
      <c r="D41" s="245" t="s">
        <v>85</v>
      </c>
      <c r="E41" s="245"/>
      <c r="F41" s="245" t="s">
        <v>1</v>
      </c>
      <c r="G41" s="245"/>
      <c r="H41" s="245" t="s">
        <v>85</v>
      </c>
      <c r="I41" s="245"/>
      <c r="J41" s="245" t="s">
        <v>1</v>
      </c>
      <c r="L41" s="250"/>
    </row>
    <row r="42" spans="1:17" ht="18" customHeight="1" x14ac:dyDescent="0.25">
      <c r="A42" s="257" t="s">
        <v>119</v>
      </c>
      <c r="B42" s="242" t="s">
        <v>25</v>
      </c>
      <c r="C42" s="244"/>
      <c r="D42" s="246" t="s">
        <v>189</v>
      </c>
      <c r="E42" s="247"/>
      <c r="F42" s="246" t="s">
        <v>146</v>
      </c>
      <c r="G42" s="248"/>
      <c r="H42" s="246" t="s">
        <v>189</v>
      </c>
      <c r="I42" s="247"/>
      <c r="J42" s="246" t="s">
        <v>146</v>
      </c>
      <c r="L42" s="250"/>
    </row>
    <row r="43" spans="1:17" ht="18" customHeight="1" x14ac:dyDescent="0.25">
      <c r="A43" s="257"/>
      <c r="C43" s="244"/>
      <c r="D43" s="246" t="s">
        <v>227</v>
      </c>
      <c r="E43" s="247"/>
      <c r="F43" s="246"/>
      <c r="G43" s="248"/>
      <c r="H43" s="246" t="s">
        <v>227</v>
      </c>
      <c r="I43" s="247"/>
      <c r="J43" s="246"/>
      <c r="L43" s="250"/>
    </row>
    <row r="44" spans="1:17" ht="18" customHeight="1" x14ac:dyDescent="0.25">
      <c r="A44" s="204"/>
      <c r="D44" s="296" t="s">
        <v>87</v>
      </c>
      <c r="E44" s="296"/>
      <c r="F44" s="296"/>
      <c r="G44" s="296"/>
      <c r="H44" s="296"/>
      <c r="I44" s="296"/>
      <c r="J44" s="296"/>
      <c r="L44" s="250"/>
    </row>
    <row r="45" spans="1:17" ht="18" customHeight="1" x14ac:dyDescent="0.25">
      <c r="A45" s="261" t="s">
        <v>19</v>
      </c>
      <c r="B45" s="226"/>
      <c r="C45" s="262"/>
      <c r="D45" s="250"/>
      <c r="E45" s="250"/>
      <c r="F45" s="250"/>
      <c r="G45" s="250"/>
      <c r="H45" s="250"/>
      <c r="I45" s="250"/>
      <c r="J45" s="250"/>
      <c r="L45" s="250"/>
    </row>
    <row r="46" spans="1:17" s="192" customFormat="1" ht="18.75" customHeight="1" x14ac:dyDescent="0.25">
      <c r="A46" s="192" t="s">
        <v>103</v>
      </c>
      <c r="B46" s="226"/>
      <c r="C46" s="226"/>
      <c r="D46" s="250"/>
      <c r="E46" s="250"/>
      <c r="F46" s="250"/>
      <c r="G46" s="250"/>
      <c r="H46" s="250"/>
      <c r="I46" s="250"/>
      <c r="J46" s="250"/>
      <c r="L46" s="250"/>
    </row>
    <row r="47" spans="1:17" s="192" customFormat="1" ht="18.75" customHeight="1" x14ac:dyDescent="0.25">
      <c r="A47" s="192" t="s">
        <v>77</v>
      </c>
      <c r="B47" s="226"/>
      <c r="C47" s="226"/>
      <c r="D47" s="250">
        <v>3832304</v>
      </c>
      <c r="E47" s="250"/>
      <c r="F47" s="250">
        <v>3882012</v>
      </c>
      <c r="G47" s="250"/>
      <c r="H47" s="250">
        <v>3104019</v>
      </c>
      <c r="I47" s="250"/>
      <c r="J47" s="250">
        <v>3200211</v>
      </c>
      <c r="L47" s="250"/>
    </row>
    <row r="48" spans="1:17" s="192" customFormat="1" ht="18.75" customHeight="1" x14ac:dyDescent="0.25">
      <c r="A48" s="251" t="s">
        <v>167</v>
      </c>
      <c r="B48" s="226">
        <v>4</v>
      </c>
      <c r="C48" s="226"/>
      <c r="D48" s="250">
        <v>462442</v>
      </c>
      <c r="E48" s="250"/>
      <c r="F48" s="250">
        <v>387070</v>
      </c>
      <c r="G48" s="250"/>
      <c r="H48" s="250">
        <v>118080</v>
      </c>
      <c r="I48" s="250"/>
      <c r="J48" s="250">
        <v>105996</v>
      </c>
      <c r="L48" s="250"/>
      <c r="N48" s="250"/>
      <c r="O48" s="250"/>
    </row>
    <row r="49" spans="1:15" s="192" customFormat="1" ht="18.75" customHeight="1" x14ac:dyDescent="0.25">
      <c r="A49" s="251" t="s">
        <v>104</v>
      </c>
      <c r="B49" s="226">
        <v>4</v>
      </c>
      <c r="C49" s="226"/>
      <c r="D49" s="250">
        <v>1450</v>
      </c>
      <c r="E49" s="250"/>
      <c r="F49" s="250">
        <v>1600</v>
      </c>
      <c r="G49" s="250"/>
      <c r="H49" s="250">
        <v>47000</v>
      </c>
      <c r="I49" s="250"/>
      <c r="J49" s="250">
        <v>47000</v>
      </c>
      <c r="L49" s="250"/>
      <c r="N49" s="250"/>
      <c r="O49" s="250"/>
    </row>
    <row r="50" spans="1:15" s="192" customFormat="1" ht="18.75" customHeight="1" x14ac:dyDescent="0.25">
      <c r="A50" s="192" t="s">
        <v>112</v>
      </c>
      <c r="B50" s="226"/>
      <c r="C50" s="226"/>
      <c r="D50" s="250">
        <v>774000</v>
      </c>
      <c r="E50" s="207"/>
      <c r="F50" s="250">
        <v>773000</v>
      </c>
      <c r="G50" s="250"/>
      <c r="H50" s="250">
        <v>700000</v>
      </c>
      <c r="I50" s="250"/>
      <c r="J50" s="250">
        <v>720000</v>
      </c>
      <c r="L50" s="250"/>
      <c r="N50" s="250"/>
      <c r="O50" s="250"/>
    </row>
    <row r="51" spans="1:15" s="192" customFormat="1" ht="18.75" customHeight="1" x14ac:dyDescent="0.25">
      <c r="A51" s="192" t="s">
        <v>149</v>
      </c>
      <c r="B51" s="226"/>
      <c r="C51" s="226"/>
      <c r="D51" s="250">
        <v>26635</v>
      </c>
      <c r="E51" s="250"/>
      <c r="F51" s="250">
        <v>31850</v>
      </c>
      <c r="G51" s="250"/>
      <c r="H51" s="250">
        <v>20962</v>
      </c>
      <c r="I51" s="250"/>
      <c r="J51" s="250">
        <v>21136</v>
      </c>
      <c r="L51" s="250"/>
      <c r="N51" s="250"/>
      <c r="O51" s="250"/>
    </row>
    <row r="52" spans="1:15" s="192" customFormat="1" ht="18.75" customHeight="1" x14ac:dyDescent="0.25">
      <c r="A52" s="251" t="s">
        <v>72</v>
      </c>
      <c r="B52" s="226"/>
      <c r="C52" s="226"/>
      <c r="D52" s="250">
        <v>52203</v>
      </c>
      <c r="E52" s="250"/>
      <c r="F52" s="250">
        <v>55108</v>
      </c>
      <c r="G52" s="250"/>
      <c r="H52" s="250">
        <v>7633</v>
      </c>
      <c r="I52" s="250"/>
      <c r="J52" s="250">
        <v>33958</v>
      </c>
      <c r="L52" s="250"/>
      <c r="N52" s="250"/>
      <c r="O52" s="250"/>
    </row>
    <row r="53" spans="1:15" s="192" customFormat="1" ht="18.75" customHeight="1" x14ac:dyDescent="0.25">
      <c r="A53" s="251" t="s">
        <v>7</v>
      </c>
      <c r="B53" s="226"/>
      <c r="C53" s="226"/>
      <c r="D53" s="250">
        <v>10950</v>
      </c>
      <c r="E53" s="250"/>
      <c r="F53" s="250">
        <v>10868</v>
      </c>
      <c r="G53" s="250"/>
      <c r="H53" s="250">
        <v>2439</v>
      </c>
      <c r="I53" s="250"/>
      <c r="J53" s="250">
        <v>1696</v>
      </c>
      <c r="L53" s="250"/>
      <c r="N53" s="250"/>
      <c r="O53" s="250"/>
    </row>
    <row r="54" spans="1:15" s="192" customFormat="1" ht="18.75" customHeight="1" x14ac:dyDescent="0.25">
      <c r="A54" s="254" t="s">
        <v>58</v>
      </c>
      <c r="B54" s="226"/>
      <c r="C54" s="226"/>
      <c r="D54" s="255">
        <f>SUM(D47:D53)</f>
        <v>5159984</v>
      </c>
      <c r="E54" s="256"/>
      <c r="F54" s="255">
        <f>SUM(F47:F53)</f>
        <v>5141508</v>
      </c>
      <c r="G54" s="256"/>
      <c r="H54" s="255">
        <f>SUM(H47:H53)</f>
        <v>4000133</v>
      </c>
      <c r="I54" s="256"/>
      <c r="J54" s="255">
        <f>SUM(J47:J53)</f>
        <v>4129997</v>
      </c>
      <c r="L54" s="250"/>
      <c r="N54" s="250"/>
      <c r="O54" s="250"/>
    </row>
    <row r="55" spans="1:15" s="192" customFormat="1" ht="18.75" customHeight="1" x14ac:dyDescent="0.25">
      <c r="A55" s="241"/>
      <c r="B55" s="226"/>
      <c r="C55" s="241"/>
      <c r="D55" s="201"/>
      <c r="E55" s="201"/>
      <c r="F55" s="201"/>
      <c r="G55" s="201"/>
      <c r="H55" s="201"/>
      <c r="I55" s="201"/>
      <c r="J55" s="201"/>
      <c r="L55" s="250"/>
      <c r="N55" s="250"/>
      <c r="O55" s="250"/>
    </row>
    <row r="56" spans="1:15" s="192" customFormat="1" ht="18.75" customHeight="1" x14ac:dyDescent="0.25">
      <c r="A56" s="249" t="s">
        <v>59</v>
      </c>
      <c r="B56" s="226"/>
      <c r="C56" s="226"/>
      <c r="D56" s="250"/>
      <c r="E56" s="250"/>
      <c r="F56" s="250"/>
      <c r="G56" s="250"/>
      <c r="H56" s="250"/>
      <c r="I56" s="250"/>
      <c r="J56" s="250"/>
      <c r="L56" s="250"/>
      <c r="N56" s="250"/>
      <c r="O56" s="250"/>
    </row>
    <row r="57" spans="1:15" ht="15" x14ac:dyDescent="0.25">
      <c r="A57" s="263" t="s">
        <v>150</v>
      </c>
      <c r="B57" s="226"/>
      <c r="C57" s="226"/>
      <c r="D57" s="250">
        <v>276179</v>
      </c>
      <c r="E57" s="250"/>
      <c r="F57" s="250">
        <v>303429</v>
      </c>
      <c r="G57" s="250"/>
      <c r="H57" s="253">
        <v>0</v>
      </c>
      <c r="I57" s="250"/>
      <c r="J57" s="253">
        <v>6250</v>
      </c>
      <c r="L57" s="250"/>
    </row>
    <row r="58" spans="1:15" s="192" customFormat="1" ht="18.75" customHeight="1" x14ac:dyDescent="0.25">
      <c r="A58" s="263" t="s">
        <v>194</v>
      </c>
      <c r="B58" s="226"/>
      <c r="C58" s="226"/>
      <c r="D58" s="250">
        <v>11530</v>
      </c>
      <c r="E58" s="250"/>
      <c r="F58" s="250">
        <v>25019</v>
      </c>
      <c r="G58" s="250"/>
      <c r="H58" s="253">
        <v>6250</v>
      </c>
      <c r="I58" s="250"/>
      <c r="J58" s="253">
        <v>11536</v>
      </c>
      <c r="L58" s="250"/>
    </row>
    <row r="59" spans="1:15" s="192" customFormat="1" ht="18.75" customHeight="1" x14ac:dyDescent="0.25">
      <c r="A59" s="251" t="s">
        <v>102</v>
      </c>
      <c r="B59" s="226"/>
      <c r="C59" s="226"/>
      <c r="D59" s="250">
        <v>93610</v>
      </c>
      <c r="E59" s="250"/>
      <c r="F59" s="250">
        <v>93323</v>
      </c>
      <c r="G59" s="250"/>
      <c r="H59" s="250">
        <v>68253</v>
      </c>
      <c r="I59" s="250"/>
      <c r="J59" s="250">
        <v>67653</v>
      </c>
      <c r="L59" s="250"/>
      <c r="N59" s="250"/>
      <c r="O59" s="250"/>
    </row>
    <row r="60" spans="1:15" s="192" customFormat="1" ht="18.75" customHeight="1" x14ac:dyDescent="0.25">
      <c r="A60" s="251" t="s">
        <v>60</v>
      </c>
      <c r="B60" s="226"/>
      <c r="C60" s="226"/>
      <c r="D60" s="250">
        <v>409511</v>
      </c>
      <c r="E60" s="250"/>
      <c r="F60" s="250">
        <v>390867</v>
      </c>
      <c r="G60" s="250"/>
      <c r="H60" s="264">
        <v>83399</v>
      </c>
      <c r="I60" s="207"/>
      <c r="J60" s="264">
        <v>73355</v>
      </c>
      <c r="L60" s="250"/>
      <c r="N60" s="250"/>
      <c r="O60" s="250"/>
    </row>
    <row r="61" spans="1:15" s="192" customFormat="1" ht="18.75" customHeight="1" x14ac:dyDescent="0.25">
      <c r="A61" s="251" t="s">
        <v>84</v>
      </c>
      <c r="B61" s="226"/>
      <c r="C61" s="226"/>
      <c r="D61" s="250">
        <v>5294</v>
      </c>
      <c r="E61" s="250"/>
      <c r="F61" s="280">
        <v>5625</v>
      </c>
      <c r="G61" s="250"/>
      <c r="H61" s="253">
        <v>0</v>
      </c>
      <c r="I61" s="207"/>
      <c r="J61" s="253">
        <v>0</v>
      </c>
      <c r="L61" s="250"/>
    </row>
    <row r="62" spans="1:15" s="192" customFormat="1" ht="18.75" customHeight="1" x14ac:dyDescent="0.25">
      <c r="A62" s="254" t="s">
        <v>61</v>
      </c>
      <c r="B62" s="226"/>
      <c r="C62" s="226"/>
      <c r="D62" s="255">
        <f>SUM(D57:D61)</f>
        <v>796124</v>
      </c>
      <c r="E62" s="256"/>
      <c r="F62" s="255">
        <f>SUM(F57:F61)</f>
        <v>818263</v>
      </c>
      <c r="G62" s="256"/>
      <c r="H62" s="255">
        <f>SUM(H57:H61)</f>
        <v>157902</v>
      </c>
      <c r="I62" s="256"/>
      <c r="J62" s="255">
        <f>SUM(J57:J61)</f>
        <v>158794</v>
      </c>
      <c r="L62" s="250"/>
    </row>
    <row r="63" spans="1:15" s="192" customFormat="1" ht="5.65" customHeight="1" x14ac:dyDescent="0.25">
      <c r="A63" s="254"/>
      <c r="B63" s="226"/>
      <c r="C63" s="226"/>
      <c r="D63" s="265"/>
      <c r="E63" s="256"/>
      <c r="F63" s="265"/>
      <c r="G63" s="256"/>
      <c r="H63" s="265"/>
      <c r="I63" s="256"/>
      <c r="J63" s="265"/>
      <c r="L63" s="250"/>
    </row>
    <row r="64" spans="1:15" s="192" customFormat="1" ht="18" customHeight="1" x14ac:dyDescent="0.25">
      <c r="A64" s="257" t="s">
        <v>22</v>
      </c>
      <c r="B64" s="226"/>
      <c r="C64" s="226"/>
      <c r="D64" s="266">
        <f>D54+D62</f>
        <v>5956108</v>
      </c>
      <c r="E64" s="256"/>
      <c r="F64" s="266">
        <f>F54+F62</f>
        <v>5959771</v>
      </c>
      <c r="G64" s="256"/>
      <c r="H64" s="266">
        <f>H54+H62</f>
        <v>4158035</v>
      </c>
      <c r="I64" s="256"/>
      <c r="J64" s="266">
        <f>J54+J62</f>
        <v>4288791</v>
      </c>
      <c r="L64" s="250"/>
    </row>
    <row r="65" spans="1:12" s="192" customFormat="1" ht="16.149999999999999" customHeight="1" x14ac:dyDescent="0.25">
      <c r="A65" s="241"/>
      <c r="B65" s="226"/>
      <c r="C65" s="241"/>
      <c r="D65" s="201"/>
      <c r="E65" s="201"/>
      <c r="F65" s="201"/>
      <c r="G65" s="201"/>
      <c r="H65" s="201"/>
      <c r="I65" s="201"/>
      <c r="J65" s="201"/>
      <c r="L65" s="250"/>
    </row>
    <row r="66" spans="1:12" s="192" customFormat="1" ht="18.75" customHeight="1" x14ac:dyDescent="0.25">
      <c r="A66" s="267" t="s">
        <v>120</v>
      </c>
      <c r="B66" s="226"/>
      <c r="C66" s="241"/>
      <c r="D66" s="201"/>
      <c r="E66" s="201"/>
      <c r="F66" s="201"/>
      <c r="G66" s="201"/>
      <c r="H66" s="201"/>
      <c r="I66" s="201"/>
      <c r="J66" s="201"/>
      <c r="L66" s="250"/>
    </row>
    <row r="67" spans="1:12" ht="15" x14ac:dyDescent="0.25">
      <c r="A67" s="192" t="s">
        <v>62</v>
      </c>
      <c r="B67" s="226"/>
      <c r="C67" s="226"/>
      <c r="D67" s="250"/>
      <c r="E67" s="250"/>
      <c r="F67" s="250"/>
      <c r="G67" s="250"/>
      <c r="H67" s="250"/>
      <c r="I67" s="250"/>
      <c r="J67" s="250"/>
      <c r="L67" s="250"/>
    </row>
    <row r="68" spans="1:12" ht="18" customHeight="1" x14ac:dyDescent="0.25">
      <c r="A68" s="251" t="s">
        <v>115</v>
      </c>
      <c r="B68" s="226"/>
      <c r="C68" s="226"/>
      <c r="D68" s="192"/>
      <c r="E68" s="192"/>
      <c r="F68" s="192"/>
      <c r="G68" s="192"/>
      <c r="H68" s="192"/>
      <c r="I68" s="192"/>
      <c r="J68" s="192"/>
      <c r="L68" s="250"/>
    </row>
    <row r="69" spans="1:12" s="192" customFormat="1" ht="18.75" customHeight="1" x14ac:dyDescent="0.25">
      <c r="A69" s="268" t="s">
        <v>179</v>
      </c>
      <c r="B69" s="226"/>
      <c r="C69" s="226"/>
      <c r="L69" s="250"/>
    </row>
    <row r="70" spans="1:12" s="192" customFormat="1" ht="18" customHeight="1" thickBot="1" x14ac:dyDescent="0.3">
      <c r="A70" s="268" t="s">
        <v>180</v>
      </c>
      <c r="B70" s="226"/>
      <c r="C70" s="226"/>
      <c r="D70" s="227">
        <v>681480</v>
      </c>
      <c r="E70" s="228"/>
      <c r="F70" s="227">
        <v>681480</v>
      </c>
      <c r="G70" s="228"/>
      <c r="H70" s="227">
        <v>681480</v>
      </c>
      <c r="I70" s="228"/>
      <c r="J70" s="227">
        <v>681480</v>
      </c>
    </row>
    <row r="71" spans="1:12" s="192" customFormat="1" ht="18" customHeight="1" thickTop="1" x14ac:dyDescent="0.25">
      <c r="A71" s="192" t="s">
        <v>121</v>
      </c>
      <c r="B71" s="226"/>
      <c r="C71" s="226"/>
    </row>
    <row r="72" spans="1:12" s="192" customFormat="1" ht="18" customHeight="1" x14ac:dyDescent="0.25">
      <c r="A72" s="268" t="s">
        <v>181</v>
      </c>
      <c r="B72" s="226"/>
      <c r="C72" s="226"/>
    </row>
    <row r="73" spans="1:12" s="192" customFormat="1" ht="18" customHeight="1" x14ac:dyDescent="0.25">
      <c r="A73" s="268" t="s">
        <v>180</v>
      </c>
      <c r="B73" s="226"/>
      <c r="C73" s="226"/>
      <c r="D73" s="228">
        <v>681480</v>
      </c>
      <c r="E73" s="229"/>
      <c r="F73" s="228">
        <v>681480</v>
      </c>
      <c r="G73" s="228"/>
      <c r="H73" s="228">
        <v>681480</v>
      </c>
      <c r="I73" s="229"/>
      <c r="J73" s="228">
        <v>681480</v>
      </c>
    </row>
    <row r="74" spans="1:12" s="192" customFormat="1" ht="18" customHeight="1" x14ac:dyDescent="0.25">
      <c r="A74" s="269" t="s">
        <v>182</v>
      </c>
      <c r="B74" s="226"/>
      <c r="C74" s="226"/>
      <c r="D74" s="250">
        <v>0</v>
      </c>
      <c r="E74" s="250"/>
      <c r="F74" s="250">
        <v>14200</v>
      </c>
      <c r="G74" s="250"/>
      <c r="H74" s="250">
        <v>0</v>
      </c>
      <c r="I74" s="250"/>
      <c r="J74" s="250">
        <v>0</v>
      </c>
    </row>
    <row r="75" spans="1:12" s="192" customFormat="1" ht="18" customHeight="1" x14ac:dyDescent="0.25">
      <c r="A75" s="269" t="s">
        <v>183</v>
      </c>
      <c r="B75" s="226"/>
      <c r="C75" s="226"/>
      <c r="D75" s="250">
        <v>17395</v>
      </c>
      <c r="E75" s="250"/>
      <c r="F75" s="250">
        <v>17395</v>
      </c>
      <c r="G75" s="250"/>
      <c r="H75" s="250">
        <v>0</v>
      </c>
      <c r="I75" s="250"/>
      <c r="J75" s="250">
        <v>0</v>
      </c>
    </row>
    <row r="76" spans="1:12" s="192" customFormat="1" ht="18" customHeight="1" x14ac:dyDescent="0.25">
      <c r="A76" s="269" t="s">
        <v>184</v>
      </c>
      <c r="B76" s="226"/>
      <c r="C76" s="226"/>
      <c r="D76" s="250"/>
      <c r="E76" s="250"/>
      <c r="F76" s="250"/>
      <c r="G76" s="250"/>
      <c r="H76" s="250"/>
      <c r="I76" s="250"/>
      <c r="J76" s="250"/>
      <c r="L76" s="250"/>
    </row>
    <row r="77" spans="1:12" s="192" customFormat="1" ht="18" customHeight="1" x14ac:dyDescent="0.25">
      <c r="A77" s="269" t="s">
        <v>105</v>
      </c>
      <c r="B77" s="226"/>
      <c r="C77" s="226"/>
      <c r="D77" s="250">
        <v>342170</v>
      </c>
      <c r="E77" s="250"/>
      <c r="F77" s="250">
        <v>342170</v>
      </c>
      <c r="G77" s="250"/>
      <c r="H77" s="250">
        <v>342170</v>
      </c>
      <c r="I77" s="250"/>
      <c r="J77" s="250">
        <v>342170</v>
      </c>
      <c r="L77" s="250"/>
    </row>
    <row r="78" spans="1:12" s="192" customFormat="1" ht="18.75" customHeight="1" x14ac:dyDescent="0.25">
      <c r="A78" s="251" t="s">
        <v>185</v>
      </c>
      <c r="B78" s="226"/>
      <c r="C78" s="226"/>
      <c r="D78" s="250"/>
      <c r="E78" s="250"/>
      <c r="F78" s="250"/>
      <c r="G78" s="250"/>
      <c r="H78" s="250"/>
      <c r="I78" s="250"/>
      <c r="J78" s="250"/>
      <c r="L78" s="250"/>
    </row>
    <row r="79" spans="1:12" s="192" customFormat="1" ht="18" customHeight="1" x14ac:dyDescent="0.25">
      <c r="A79" s="269" t="s">
        <v>63</v>
      </c>
      <c r="B79" s="226"/>
      <c r="C79" s="226"/>
      <c r="D79" s="250"/>
      <c r="E79" s="250"/>
      <c r="F79" s="250"/>
      <c r="G79" s="250"/>
      <c r="H79" s="250"/>
      <c r="I79" s="250"/>
      <c r="J79" s="250"/>
      <c r="L79" s="250"/>
    </row>
    <row r="80" spans="1:12" s="192" customFormat="1" ht="18.75" customHeight="1" x14ac:dyDescent="0.25">
      <c r="A80" s="269" t="s">
        <v>122</v>
      </c>
      <c r="B80" s="226"/>
      <c r="C80" s="226"/>
      <c r="D80" s="280">
        <f>'SCE (conso)-6'!M37</f>
        <v>107931</v>
      </c>
      <c r="E80" s="250"/>
      <c r="F80" s="250">
        <v>108696</v>
      </c>
      <c r="G80" s="250"/>
      <c r="H80" s="250">
        <v>70972</v>
      </c>
      <c r="I80" s="250"/>
      <c r="J80" s="250">
        <v>70972</v>
      </c>
      <c r="L80" s="250"/>
    </row>
    <row r="81" spans="1:12" s="192" customFormat="1" ht="18.75" customHeight="1" x14ac:dyDescent="0.25">
      <c r="A81" s="269" t="s">
        <v>186</v>
      </c>
      <c r="B81" s="226"/>
      <c r="C81" s="226"/>
      <c r="D81" s="280">
        <f>'SCE (conso)-6'!O37</f>
        <v>-149708</v>
      </c>
      <c r="E81" s="250"/>
      <c r="F81" s="250">
        <v>-413287</v>
      </c>
      <c r="G81" s="250"/>
      <c r="H81" s="250">
        <f>'SCE-7'!I29</f>
        <v>435517</v>
      </c>
      <c r="I81" s="250"/>
      <c r="J81" s="250">
        <v>351387</v>
      </c>
      <c r="K81" s="270"/>
      <c r="L81" s="250"/>
    </row>
    <row r="82" spans="1:12" s="192" customFormat="1" ht="18.75" customHeight="1" x14ac:dyDescent="0.25">
      <c r="A82" s="269" t="s">
        <v>123</v>
      </c>
      <c r="B82" s="226"/>
      <c r="C82" s="226"/>
      <c r="D82" s="294">
        <f>'SCE (conso)-6'!Y37</f>
        <v>1527966</v>
      </c>
      <c r="E82" s="250"/>
      <c r="F82" s="271">
        <v>1580193</v>
      </c>
      <c r="G82" s="250"/>
      <c r="H82" s="271">
        <f>'SCE-7'!K29</f>
        <v>581579</v>
      </c>
      <c r="I82" s="250"/>
      <c r="J82" s="271">
        <v>590229</v>
      </c>
      <c r="L82" s="250"/>
    </row>
    <row r="83" spans="1:12" s="192" customFormat="1" ht="18.75" customHeight="1" x14ac:dyDescent="0.25">
      <c r="A83" s="257" t="s">
        <v>187</v>
      </c>
      <c r="B83" s="226"/>
      <c r="C83" s="226"/>
      <c r="D83" s="256"/>
      <c r="E83" s="256"/>
      <c r="F83" s="256"/>
      <c r="G83" s="256"/>
      <c r="H83" s="256"/>
      <c r="I83" s="256"/>
      <c r="J83" s="256"/>
      <c r="L83" s="250"/>
    </row>
    <row r="84" spans="1:12" s="192" customFormat="1" ht="18.75" customHeight="1" x14ac:dyDescent="0.25">
      <c r="A84" s="257" t="s">
        <v>188</v>
      </c>
      <c r="B84" s="226"/>
      <c r="C84" s="226"/>
      <c r="D84" s="256">
        <f>SUM(D73:D82)</f>
        <v>2527234</v>
      </c>
      <c r="E84" s="256"/>
      <c r="F84" s="256">
        <f>SUM(F73:F82)</f>
        <v>2330847</v>
      </c>
      <c r="G84" s="256"/>
      <c r="H84" s="256">
        <f>SUM(H73:H82)</f>
        <v>2111718</v>
      </c>
      <c r="I84" s="256"/>
      <c r="J84" s="256">
        <f>SUM(J73:J82)</f>
        <v>2036238</v>
      </c>
      <c r="L84" s="250"/>
    </row>
    <row r="85" spans="1:12" s="192" customFormat="1" ht="18.75" customHeight="1" x14ac:dyDescent="0.25">
      <c r="A85" s="251" t="s">
        <v>74</v>
      </c>
      <c r="B85" s="226"/>
      <c r="C85" s="226"/>
      <c r="D85" s="250">
        <f>'SCE (conso)-6'!AC37</f>
        <v>-118628</v>
      </c>
      <c r="E85" s="250"/>
      <c r="F85" s="250">
        <v>-25879</v>
      </c>
      <c r="G85" s="250"/>
      <c r="H85" s="272">
        <v>0</v>
      </c>
      <c r="I85" s="222"/>
      <c r="J85" s="272">
        <v>0</v>
      </c>
      <c r="L85" s="250"/>
    </row>
    <row r="86" spans="1:12" s="192" customFormat="1" ht="18.75" customHeight="1" x14ac:dyDescent="0.25">
      <c r="A86" s="257" t="s">
        <v>28</v>
      </c>
      <c r="B86" s="226"/>
      <c r="C86" s="226"/>
      <c r="D86" s="255">
        <f>SUM(D84:D85)</f>
        <v>2408606</v>
      </c>
      <c r="E86" s="256"/>
      <c r="F86" s="255">
        <f>SUM(F84:F85)</f>
        <v>2304968</v>
      </c>
      <c r="G86" s="256"/>
      <c r="H86" s="255">
        <f>SUM(H84:H85)</f>
        <v>2111718</v>
      </c>
      <c r="I86" s="256"/>
      <c r="J86" s="255">
        <f>SUM(J84:J85)</f>
        <v>2036238</v>
      </c>
      <c r="L86" s="250"/>
    </row>
    <row r="87" spans="1:12" s="192" customFormat="1" ht="18.75" customHeight="1" x14ac:dyDescent="0.25">
      <c r="A87" s="257"/>
      <c r="B87" s="226"/>
      <c r="C87" s="226"/>
      <c r="D87" s="256"/>
      <c r="E87" s="256"/>
      <c r="F87" s="256"/>
      <c r="G87" s="256"/>
      <c r="H87" s="256"/>
      <c r="I87" s="256"/>
      <c r="J87" s="256"/>
      <c r="L87" s="250"/>
    </row>
    <row r="88" spans="1:12" s="192" customFormat="1" ht="18.75" customHeight="1" thickBot="1" x14ac:dyDescent="0.3">
      <c r="A88" s="257" t="s">
        <v>124</v>
      </c>
      <c r="B88" s="226"/>
      <c r="C88" s="226"/>
      <c r="D88" s="258">
        <f>+D86+D64</f>
        <v>8364714</v>
      </c>
      <c r="E88" s="256"/>
      <c r="F88" s="258">
        <f>+F86+F64</f>
        <v>8264739</v>
      </c>
      <c r="G88" s="256"/>
      <c r="H88" s="258">
        <f>H86+H64</f>
        <v>6269753</v>
      </c>
      <c r="I88" s="256"/>
      <c r="J88" s="258">
        <f>J86+J64</f>
        <v>6325029</v>
      </c>
      <c r="L88" s="250"/>
    </row>
    <row r="89" spans="1:12" s="192" customFormat="1" ht="15.75" thickTop="1" x14ac:dyDescent="0.25">
      <c r="A89" s="241"/>
      <c r="B89" s="242"/>
      <c r="C89" s="241"/>
      <c r="D89" s="273"/>
      <c r="E89" s="274"/>
      <c r="F89" s="273"/>
      <c r="G89" s="275"/>
      <c r="H89" s="273"/>
      <c r="I89" s="274"/>
      <c r="J89" s="273"/>
      <c r="L89" s="250"/>
    </row>
    <row r="90" spans="1:12" s="192" customFormat="1" ht="18.75" customHeight="1" x14ac:dyDescent="0.25">
      <c r="A90" s="241"/>
      <c r="B90" s="242"/>
      <c r="C90" s="241"/>
      <c r="D90" s="275"/>
      <c r="E90" s="274"/>
      <c r="F90" s="275"/>
      <c r="G90" s="275"/>
      <c r="H90" s="275"/>
      <c r="I90" s="275"/>
      <c r="J90" s="275"/>
      <c r="L90" s="250"/>
    </row>
    <row r="91" spans="1:12" ht="38.25" customHeight="1" x14ac:dyDescent="0.25"/>
    <row r="92" spans="1:12" ht="18.75" customHeight="1" x14ac:dyDescent="0.25">
      <c r="D92" s="273"/>
      <c r="F92" s="273"/>
      <c r="H92" s="273"/>
      <c r="J92" s="273"/>
    </row>
  </sheetData>
  <mergeCells count="10">
    <mergeCell ref="D44:J44"/>
    <mergeCell ref="D4:G4"/>
    <mergeCell ref="H4:J4"/>
    <mergeCell ref="D5:G5"/>
    <mergeCell ref="H5:J5"/>
    <mergeCell ref="D9:J9"/>
    <mergeCell ref="D39:G39"/>
    <mergeCell ref="H39:J39"/>
    <mergeCell ref="D40:G40"/>
    <mergeCell ref="H40:J40"/>
  </mergeCells>
  <pageMargins left="0.8" right="0.8" top="0.48" bottom="0.5" header="0.5" footer="0.5"/>
  <pageSetup paperSize="9" scale="70" firstPageNumber="3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70"/>
  <sheetViews>
    <sheetView view="pageBreakPreview" topLeftCell="A31" zoomScale="50" zoomScaleNormal="60" zoomScaleSheetLayoutView="50" workbookViewId="0">
      <selection activeCell="A48" sqref="A48:XFD1048576"/>
    </sheetView>
  </sheetViews>
  <sheetFormatPr defaultColWidth="9.28515625" defaultRowHeight="22.5" customHeight="1" x14ac:dyDescent="0.25"/>
  <cols>
    <col min="1" max="1" width="70.28515625" style="19" customWidth="1"/>
    <col min="2" max="2" width="6.7109375" style="17" customWidth="1"/>
    <col min="3" max="3" width="1" style="17" customWidth="1"/>
    <col min="4" max="4" width="19.28515625" style="11" bestFit="1" customWidth="1"/>
    <col min="5" max="5" width="1" style="9" customWidth="1"/>
    <col min="6" max="6" width="18.140625" style="11" bestFit="1" customWidth="1"/>
    <col min="7" max="7" width="1" style="9" customWidth="1"/>
    <col min="8" max="8" width="18.7109375" style="23" bestFit="1" customWidth="1"/>
    <col min="9" max="9" width="1" style="9" customWidth="1"/>
    <col min="10" max="10" width="17.5703125" style="23" bestFit="1" customWidth="1"/>
    <col min="11" max="11" width="15.7109375" style="12" customWidth="1"/>
    <col min="12" max="12" width="10.28515625" style="20" bestFit="1" customWidth="1"/>
    <col min="13" max="13" width="1.28515625" style="20" customWidth="1"/>
    <col min="14" max="14" width="10" style="20" customWidth="1"/>
    <col min="15" max="15" width="5.5703125" style="20" customWidth="1"/>
    <col min="16" max="16384" width="9.28515625" style="20"/>
  </cols>
  <sheetData>
    <row r="1" spans="1:31" s="40" customFormat="1" ht="22.5" customHeight="1" x14ac:dyDescent="0.25">
      <c r="A1" s="3" t="s">
        <v>147</v>
      </c>
      <c r="B1" s="33"/>
      <c r="C1" s="33"/>
      <c r="D1" s="35"/>
      <c r="E1" s="36"/>
      <c r="F1" s="35"/>
      <c r="G1" s="36"/>
      <c r="H1" s="38"/>
      <c r="I1" s="36"/>
      <c r="J1" s="38"/>
      <c r="K1" s="34"/>
      <c r="L1" s="37"/>
      <c r="M1" s="34"/>
      <c r="N1" s="37"/>
      <c r="O1" s="34"/>
      <c r="P1" s="37"/>
      <c r="Q1" s="34"/>
      <c r="R1" s="37"/>
      <c r="S1" s="34"/>
      <c r="T1" s="34"/>
      <c r="U1" s="36"/>
      <c r="V1" s="39"/>
    </row>
    <row r="2" spans="1:31" s="25" customFormat="1" ht="22.5" customHeight="1" x14ac:dyDescent="0.25">
      <c r="A2" s="65" t="s">
        <v>109</v>
      </c>
      <c r="B2" s="33"/>
      <c r="C2" s="33"/>
      <c r="D2" s="66"/>
      <c r="E2" s="36"/>
      <c r="F2" s="66"/>
      <c r="G2" s="36"/>
      <c r="H2" s="37"/>
      <c r="I2" s="36"/>
      <c r="J2" s="37"/>
      <c r="K2" s="45"/>
    </row>
    <row r="3" spans="1:31" ht="22.5" customHeight="1" x14ac:dyDescent="0.25">
      <c r="A3" s="67"/>
      <c r="B3" s="33"/>
      <c r="C3" s="33"/>
      <c r="D3" s="66"/>
      <c r="E3" s="36"/>
      <c r="F3" s="66"/>
      <c r="G3" s="36"/>
      <c r="H3" s="37"/>
      <c r="I3" s="36"/>
      <c r="J3" s="37"/>
      <c r="K3" s="13"/>
    </row>
    <row r="4" spans="1:31" ht="22.5" customHeight="1" x14ac:dyDescent="0.25">
      <c r="A4" s="67" t="s">
        <v>3</v>
      </c>
      <c r="B4" s="33"/>
      <c r="C4" s="33"/>
      <c r="D4" s="301" t="s">
        <v>2</v>
      </c>
      <c r="E4" s="301"/>
      <c r="F4" s="301"/>
      <c r="G4" s="68"/>
      <c r="H4" s="302" t="s">
        <v>15</v>
      </c>
      <c r="I4" s="302"/>
      <c r="J4" s="302"/>
      <c r="K4" s="13"/>
    </row>
    <row r="5" spans="1:31" ht="22.5" customHeight="1" x14ac:dyDescent="0.25">
      <c r="A5" s="67"/>
      <c r="B5" s="33"/>
      <c r="C5" s="33"/>
      <c r="D5" s="301" t="s">
        <v>16</v>
      </c>
      <c r="E5" s="301"/>
      <c r="F5" s="301"/>
      <c r="G5" s="42"/>
      <c r="H5" s="301" t="s">
        <v>16</v>
      </c>
      <c r="I5" s="301"/>
      <c r="J5" s="301"/>
      <c r="K5" s="13"/>
    </row>
    <row r="6" spans="1:31" ht="22.5" customHeight="1" x14ac:dyDescent="0.25">
      <c r="A6" s="67"/>
      <c r="B6" s="33"/>
      <c r="C6" s="33"/>
      <c r="D6" s="299" t="s">
        <v>86</v>
      </c>
      <c r="E6" s="299"/>
      <c r="F6" s="299"/>
      <c r="G6" s="42"/>
      <c r="H6" s="299" t="s">
        <v>86</v>
      </c>
      <c r="I6" s="299"/>
      <c r="J6" s="299"/>
      <c r="K6" s="13"/>
    </row>
    <row r="7" spans="1:31" ht="22.5" customHeight="1" x14ac:dyDescent="0.25">
      <c r="A7" s="67"/>
      <c r="B7" s="33"/>
      <c r="C7" s="33"/>
      <c r="D7" s="299" t="s">
        <v>85</v>
      </c>
      <c r="E7" s="299"/>
      <c r="F7" s="299"/>
      <c r="G7" s="42"/>
      <c r="H7" s="299" t="s">
        <v>85</v>
      </c>
      <c r="I7" s="299"/>
      <c r="J7" s="299"/>
      <c r="K7" s="13"/>
    </row>
    <row r="8" spans="1:31" ht="22.5" customHeight="1" x14ac:dyDescent="0.3">
      <c r="A8" s="67"/>
      <c r="B8" s="41" t="s">
        <v>25</v>
      </c>
      <c r="C8" s="41"/>
      <c r="D8" s="69" t="s">
        <v>189</v>
      </c>
      <c r="E8" s="70"/>
      <c r="F8" s="69" t="s">
        <v>146</v>
      </c>
      <c r="G8" s="70"/>
      <c r="H8" s="69" t="s">
        <v>189</v>
      </c>
      <c r="I8" s="70"/>
      <c r="J8" s="69" t="s">
        <v>146</v>
      </c>
      <c r="K8" s="13"/>
    </row>
    <row r="9" spans="1:31" ht="22.5" customHeight="1" x14ac:dyDescent="0.25">
      <c r="A9" s="71"/>
      <c r="B9" s="33"/>
      <c r="C9" s="33"/>
      <c r="D9" s="300" t="s">
        <v>87</v>
      </c>
      <c r="E9" s="300"/>
      <c r="F9" s="300"/>
      <c r="G9" s="300"/>
      <c r="H9" s="300"/>
      <c r="I9" s="300"/>
      <c r="J9" s="300"/>
      <c r="K9" s="13"/>
    </row>
    <row r="10" spans="1:31" s="27" customFormat="1" ht="22.5" customHeight="1" x14ac:dyDescent="0.35">
      <c r="A10" s="72" t="s">
        <v>106</v>
      </c>
      <c r="B10" s="73"/>
      <c r="C10" s="73"/>
      <c r="D10" s="74"/>
      <c r="E10" s="75"/>
      <c r="F10" s="74"/>
      <c r="G10" s="75"/>
      <c r="H10" s="76"/>
      <c r="I10" s="75"/>
      <c r="J10" s="76"/>
      <c r="AE10" s="20"/>
    </row>
    <row r="11" spans="1:31" s="27" customFormat="1" ht="18.75" x14ac:dyDescent="0.3">
      <c r="A11" s="98" t="s">
        <v>107</v>
      </c>
      <c r="B11" s="73">
        <v>9</v>
      </c>
      <c r="C11" s="73"/>
      <c r="D11" s="74">
        <v>2249957</v>
      </c>
      <c r="E11" s="77"/>
      <c r="F11" s="74">
        <v>1639246</v>
      </c>
      <c r="G11" s="77"/>
      <c r="H11" s="74">
        <v>1796482</v>
      </c>
      <c r="I11" s="77"/>
      <c r="J11" s="74">
        <v>1282716</v>
      </c>
    </row>
    <row r="12" spans="1:31" s="27" customFormat="1" ht="22.5" customHeight="1" x14ac:dyDescent="0.3">
      <c r="A12" s="78" t="s">
        <v>64</v>
      </c>
      <c r="B12" s="73"/>
      <c r="C12" s="73"/>
      <c r="D12" s="74">
        <v>9574</v>
      </c>
      <c r="E12" s="77"/>
      <c r="F12" s="74">
        <v>36192</v>
      </c>
      <c r="G12" s="77"/>
      <c r="H12" s="74">
        <v>10033</v>
      </c>
      <c r="I12" s="77"/>
      <c r="J12" s="74">
        <v>31490</v>
      </c>
    </row>
    <row r="13" spans="1:31" s="27" customFormat="1" ht="22.5" customHeight="1" x14ac:dyDescent="0.3">
      <c r="A13" s="79" t="s">
        <v>108</v>
      </c>
      <c r="B13" s="73"/>
      <c r="C13" s="73"/>
      <c r="D13" s="277">
        <f>SUM(D11:D12)</f>
        <v>2259531</v>
      </c>
      <c r="E13" s="81"/>
      <c r="F13" s="80">
        <f>SUM(F11:F12)</f>
        <v>1675438</v>
      </c>
      <c r="G13" s="77"/>
      <c r="H13" s="277">
        <f>SUM(H11:H12)</f>
        <v>1806515</v>
      </c>
      <c r="I13" s="77"/>
      <c r="J13" s="80">
        <f>SUM(J11:J12)</f>
        <v>1314206</v>
      </c>
      <c r="M13" s="30"/>
    </row>
    <row r="14" spans="1:31" ht="22.5" customHeight="1" x14ac:dyDescent="0.3">
      <c r="A14" s="67"/>
      <c r="B14" s="33"/>
      <c r="C14" s="33"/>
      <c r="D14" s="82"/>
      <c r="E14" s="212"/>
      <c r="F14" s="82"/>
      <c r="G14" s="77"/>
      <c r="H14" s="82"/>
      <c r="I14" s="77"/>
      <c r="J14" s="82"/>
      <c r="K14" s="13"/>
    </row>
    <row r="15" spans="1:31" s="27" customFormat="1" ht="22.5" customHeight="1" x14ac:dyDescent="0.35">
      <c r="A15" s="83" t="s">
        <v>66</v>
      </c>
      <c r="B15" s="73"/>
      <c r="C15" s="73"/>
      <c r="D15" s="76"/>
      <c r="E15" s="75"/>
      <c r="F15" s="76"/>
      <c r="G15" s="75"/>
      <c r="H15" s="76"/>
      <c r="I15" s="77"/>
      <c r="J15" s="76"/>
    </row>
    <row r="16" spans="1:31" s="27" customFormat="1" ht="22.5" customHeight="1" x14ac:dyDescent="0.3">
      <c r="A16" s="76" t="s">
        <v>164</v>
      </c>
      <c r="B16" s="73"/>
      <c r="C16" s="73"/>
      <c r="D16" s="74">
        <v>-1914802</v>
      </c>
      <c r="E16" s="77"/>
      <c r="F16" s="74">
        <v>-1427887</v>
      </c>
      <c r="G16" s="77"/>
      <c r="H16" s="74">
        <v>-1569130</v>
      </c>
      <c r="I16" s="77"/>
      <c r="J16" s="74">
        <v>-1086302</v>
      </c>
    </row>
    <row r="17" spans="1:16" s="27" customFormat="1" ht="22.5" customHeight="1" x14ac:dyDescent="0.3">
      <c r="A17" s="85" t="s">
        <v>101</v>
      </c>
      <c r="B17" s="73"/>
      <c r="C17" s="73"/>
      <c r="D17" s="74">
        <v>-68483</v>
      </c>
      <c r="E17" s="77"/>
      <c r="F17" s="74">
        <v>-60584</v>
      </c>
      <c r="G17" s="77"/>
      <c r="H17" s="74">
        <v>-55985</v>
      </c>
      <c r="I17" s="77"/>
      <c r="J17" s="74">
        <v>-49351</v>
      </c>
    </row>
    <row r="18" spans="1:16" s="27" customFormat="1" ht="22.5" customHeight="1" x14ac:dyDescent="0.3">
      <c r="A18" s="85" t="s">
        <v>88</v>
      </c>
      <c r="B18" s="73"/>
      <c r="C18" s="73"/>
      <c r="D18" s="74">
        <v>-94837</v>
      </c>
      <c r="E18" s="77"/>
      <c r="F18" s="74">
        <v>-70917</v>
      </c>
      <c r="G18" s="77"/>
      <c r="H18" s="74">
        <v>-50198</v>
      </c>
      <c r="I18" s="77"/>
      <c r="J18" s="74">
        <v>-35237</v>
      </c>
    </row>
    <row r="19" spans="1:16" s="27" customFormat="1" ht="22.5" customHeight="1" x14ac:dyDescent="0.3">
      <c r="A19" s="97" t="s">
        <v>65</v>
      </c>
      <c r="B19" s="73"/>
      <c r="C19" s="73"/>
      <c r="D19" s="277">
        <f>SUM(D16:D18)</f>
        <v>-2078122</v>
      </c>
      <c r="E19" s="81"/>
      <c r="F19" s="80">
        <f>SUM(F16:F18)</f>
        <v>-1559388</v>
      </c>
      <c r="G19" s="81"/>
      <c r="H19" s="277">
        <f>SUM(H16:H18)</f>
        <v>-1675313</v>
      </c>
      <c r="I19" s="81"/>
      <c r="J19" s="80">
        <f>SUM(J16:J18)</f>
        <v>-1170890</v>
      </c>
    </row>
    <row r="20" spans="1:16" s="2" customFormat="1" ht="22.5" customHeight="1" x14ac:dyDescent="0.25">
      <c r="A20" s="86"/>
      <c r="B20" s="87"/>
      <c r="C20" s="87"/>
      <c r="D20" s="88"/>
      <c r="E20" s="88"/>
      <c r="F20" s="88"/>
      <c r="G20" s="88"/>
      <c r="H20" s="88"/>
      <c r="I20" s="88"/>
      <c r="J20" s="88"/>
      <c r="K20" s="31"/>
    </row>
    <row r="21" spans="1:16" s="27" customFormat="1" ht="22.5" customHeight="1" x14ac:dyDescent="0.45">
      <c r="A21" s="178" t="s">
        <v>223</v>
      </c>
      <c r="B21" s="177"/>
      <c r="C21" s="177"/>
      <c r="D21" s="182">
        <f>SUM(D13,D19)</f>
        <v>181409</v>
      </c>
      <c r="E21" s="81"/>
      <c r="F21" s="182">
        <f>SUM(F13,F19)</f>
        <v>116050</v>
      </c>
      <c r="G21" s="81"/>
      <c r="H21" s="182">
        <f>SUM(H13,H19)</f>
        <v>131202</v>
      </c>
      <c r="I21" s="182"/>
      <c r="J21" s="182">
        <f>SUM(J13,J19)</f>
        <v>143316</v>
      </c>
      <c r="P21" s="172"/>
    </row>
    <row r="22" spans="1:16" s="27" customFormat="1" ht="22.5" customHeight="1" x14ac:dyDescent="0.3">
      <c r="A22" s="180" t="s">
        <v>37</v>
      </c>
      <c r="B22" s="177"/>
      <c r="C22" s="177"/>
      <c r="D22" s="183">
        <v>-46320</v>
      </c>
      <c r="E22" s="183"/>
      <c r="F22" s="183">
        <v>-50104</v>
      </c>
      <c r="G22" s="183"/>
      <c r="H22" s="183">
        <v>-36848</v>
      </c>
      <c r="I22" s="183"/>
      <c r="J22" s="183">
        <v>-38472</v>
      </c>
      <c r="P22" s="173"/>
    </row>
    <row r="23" spans="1:16" s="27" customFormat="1" ht="22.5" customHeight="1" x14ac:dyDescent="0.3">
      <c r="A23" s="180" t="s">
        <v>152</v>
      </c>
      <c r="B23" s="73"/>
      <c r="C23" s="73"/>
      <c r="D23" s="184">
        <v>-856</v>
      </c>
      <c r="E23" s="75"/>
      <c r="F23" s="184">
        <v>-929</v>
      </c>
      <c r="G23" s="75"/>
      <c r="H23" s="184">
        <v>0</v>
      </c>
      <c r="I23" s="75"/>
      <c r="J23" s="184">
        <v>0</v>
      </c>
      <c r="P23" s="173"/>
    </row>
    <row r="24" spans="1:16" s="27" customFormat="1" ht="22.5" customHeight="1" x14ac:dyDescent="0.45">
      <c r="A24" s="181" t="s">
        <v>198</v>
      </c>
      <c r="B24" s="73"/>
      <c r="C24" s="73"/>
      <c r="D24" s="88">
        <f>SUM(D21:D23)</f>
        <v>134233</v>
      </c>
      <c r="E24" s="81"/>
      <c r="F24" s="88">
        <f>SUM(F21:F23)</f>
        <v>65017</v>
      </c>
      <c r="G24" s="81"/>
      <c r="H24" s="88">
        <f>SUM(H21:H23)</f>
        <v>94354</v>
      </c>
      <c r="I24" s="81"/>
      <c r="J24" s="88">
        <f>SUM(J21:J23)</f>
        <v>104844</v>
      </c>
      <c r="P24" s="174"/>
    </row>
    <row r="25" spans="1:16" s="27" customFormat="1" ht="22.5" customHeight="1" x14ac:dyDescent="0.45">
      <c r="A25" s="180" t="s">
        <v>93</v>
      </c>
      <c r="B25" s="73"/>
      <c r="C25" s="73"/>
      <c r="D25" s="184">
        <v>-30849</v>
      </c>
      <c r="E25" s="75"/>
      <c r="F25" s="184">
        <v>-18879</v>
      </c>
      <c r="G25" s="75"/>
      <c r="H25" s="184">
        <v>-18874</v>
      </c>
      <c r="I25" s="75"/>
      <c r="J25" s="184">
        <v>-7972</v>
      </c>
      <c r="P25" s="175"/>
    </row>
    <row r="26" spans="1:16" s="27" customFormat="1" ht="22.5" customHeight="1" thickBot="1" x14ac:dyDescent="0.35">
      <c r="A26" s="179" t="s">
        <v>197</v>
      </c>
      <c r="B26" s="73"/>
      <c r="C26" s="73"/>
      <c r="D26" s="91">
        <f>+D24+D25</f>
        <v>103384</v>
      </c>
      <c r="E26" s="81"/>
      <c r="F26" s="91">
        <f>+F24+F25</f>
        <v>46138</v>
      </c>
      <c r="G26" s="81"/>
      <c r="H26" s="91">
        <f>+H24+H25</f>
        <v>75480</v>
      </c>
      <c r="I26" s="81"/>
      <c r="J26" s="91">
        <f>+J24+J25</f>
        <v>96872</v>
      </c>
      <c r="P26" s="176"/>
    </row>
    <row r="27" spans="1:16" s="27" customFormat="1" ht="22.5" customHeight="1" thickTop="1" x14ac:dyDescent="0.25">
      <c r="A27" s="86"/>
      <c r="B27" s="87"/>
      <c r="C27" s="87"/>
      <c r="D27" s="65"/>
      <c r="E27" s="88"/>
      <c r="F27" s="65"/>
      <c r="G27" s="88"/>
      <c r="H27" s="88"/>
      <c r="I27" s="88"/>
      <c r="J27" s="88"/>
    </row>
    <row r="28" spans="1:16" s="27" customFormat="1" ht="22.5" customHeight="1" x14ac:dyDescent="0.3">
      <c r="A28" s="89" t="s">
        <v>67</v>
      </c>
      <c r="B28" s="73"/>
      <c r="C28" s="73"/>
      <c r="D28" s="90"/>
      <c r="E28" s="81"/>
      <c r="F28" s="90"/>
      <c r="G28" s="81"/>
      <c r="H28" s="90"/>
      <c r="I28" s="81"/>
      <c r="J28" s="90"/>
    </row>
    <row r="29" spans="1:16" s="27" customFormat="1" ht="22.5" customHeight="1" x14ac:dyDescent="0.35">
      <c r="A29" s="92" t="s">
        <v>141</v>
      </c>
      <c r="B29" s="73"/>
      <c r="C29" s="73"/>
      <c r="D29" s="90"/>
      <c r="E29" s="81"/>
      <c r="F29" s="90"/>
      <c r="G29" s="81"/>
      <c r="H29" s="90"/>
      <c r="I29" s="81"/>
      <c r="J29" s="90"/>
      <c r="K29" s="76"/>
    </row>
    <row r="30" spans="1:16" s="27" customFormat="1" ht="22.5" customHeight="1" x14ac:dyDescent="0.3">
      <c r="A30" s="76" t="s">
        <v>126</v>
      </c>
      <c r="B30" s="73"/>
      <c r="C30" s="73"/>
      <c r="D30" s="281">
        <v>254</v>
      </c>
      <c r="E30" s="77"/>
      <c r="F30" s="281">
        <v>350</v>
      </c>
      <c r="G30" s="77"/>
      <c r="H30" s="282">
        <v>0</v>
      </c>
      <c r="I30" s="84"/>
      <c r="J30" s="282">
        <v>0</v>
      </c>
      <c r="K30" s="76"/>
    </row>
    <row r="31" spans="1:16" s="27" customFormat="1" ht="22.5" customHeight="1" x14ac:dyDescent="0.3">
      <c r="A31" s="89" t="s">
        <v>175</v>
      </c>
      <c r="B31" s="73"/>
      <c r="C31" s="73"/>
      <c r="D31" s="283">
        <f>SUM(D30:D30)</f>
        <v>254</v>
      </c>
      <c r="E31" s="94"/>
      <c r="F31" s="93">
        <f>SUM(F30:F30)</f>
        <v>350</v>
      </c>
      <c r="G31" s="94">
        <v>23912148</v>
      </c>
      <c r="H31" s="190">
        <f>SUM(H30:H30)</f>
        <v>0</v>
      </c>
      <c r="I31" s="95"/>
      <c r="J31" s="190">
        <f>SUM(J30:J30)</f>
        <v>0</v>
      </c>
      <c r="K31" s="76"/>
    </row>
    <row r="32" spans="1:16" s="2" customFormat="1" ht="22.5" customHeight="1" x14ac:dyDescent="0.25">
      <c r="A32" s="65" t="s">
        <v>196</v>
      </c>
      <c r="F32" s="193"/>
      <c r="J32" s="193"/>
      <c r="K32" s="155"/>
    </row>
    <row r="33" spans="1:11" s="2" customFormat="1" ht="22.5" customHeight="1" x14ac:dyDescent="0.25">
      <c r="A33" s="65" t="s">
        <v>151</v>
      </c>
      <c r="D33" s="163">
        <f>+D31</f>
        <v>254</v>
      </c>
      <c r="E33" s="155"/>
      <c r="F33" s="163">
        <f>+F31</f>
        <v>350</v>
      </c>
      <c r="G33" s="155"/>
      <c r="H33" s="189">
        <f>+H31</f>
        <v>0</v>
      </c>
      <c r="I33" s="155"/>
      <c r="J33" s="189">
        <f>+J31</f>
        <v>0</v>
      </c>
      <c r="K33" s="155"/>
    </row>
    <row r="34" spans="1:11" s="2" customFormat="1" ht="22.5" customHeight="1" thickBot="1" x14ac:dyDescent="0.3">
      <c r="A34" s="65" t="s">
        <v>195</v>
      </c>
      <c r="D34" s="161">
        <f>SUM(D26,D33)</f>
        <v>103638</v>
      </c>
      <c r="E34" s="155"/>
      <c r="F34" s="161">
        <f>SUM(F26,F33)</f>
        <v>46488</v>
      </c>
      <c r="G34" s="155"/>
      <c r="H34" s="161">
        <f>SUM(H26,H33)</f>
        <v>75480</v>
      </c>
      <c r="I34" s="155"/>
      <c r="J34" s="161">
        <f>SUM(J26,J33)</f>
        <v>96872</v>
      </c>
      <c r="K34" s="155"/>
    </row>
    <row r="35" spans="1:11" s="2" customFormat="1" ht="22.5" customHeight="1" thickTop="1" x14ac:dyDescent="0.25">
      <c r="A35" s="65"/>
      <c r="D35" s="155"/>
      <c r="E35" s="155"/>
      <c r="F35" s="155"/>
      <c r="G35" s="155"/>
      <c r="H35" s="155"/>
      <c r="I35" s="155"/>
      <c r="J35" s="155"/>
      <c r="K35" s="155"/>
    </row>
    <row r="36" spans="1:11" s="2" customFormat="1" ht="22.5" customHeight="1" x14ac:dyDescent="0.3">
      <c r="A36" s="89" t="s">
        <v>212</v>
      </c>
      <c r="D36" s="155"/>
      <c r="E36" s="155"/>
      <c r="F36" s="155"/>
      <c r="G36" s="155"/>
      <c r="H36" s="155"/>
      <c r="I36" s="155"/>
      <c r="J36" s="155"/>
      <c r="K36" s="155"/>
    </row>
    <row r="37" spans="1:11" s="27" customFormat="1" ht="22.5" customHeight="1" x14ac:dyDescent="0.3">
      <c r="A37" s="76" t="s">
        <v>128</v>
      </c>
      <c r="D37" s="74">
        <f>D26-D38</f>
        <v>132917</v>
      </c>
      <c r="E37" s="74"/>
      <c r="F37" s="74">
        <f>F26-F38</f>
        <v>74301</v>
      </c>
      <c r="G37" s="74"/>
      <c r="H37" s="74">
        <f>H26-H38</f>
        <v>75480</v>
      </c>
      <c r="I37" s="74"/>
      <c r="J37" s="74">
        <v>96872</v>
      </c>
      <c r="K37" s="76"/>
    </row>
    <row r="38" spans="1:11" s="27" customFormat="1" ht="22.5" customHeight="1" x14ac:dyDescent="0.3">
      <c r="A38" s="76" t="s">
        <v>42</v>
      </c>
      <c r="D38" s="74">
        <v>-29533</v>
      </c>
      <c r="E38" s="74"/>
      <c r="F38" s="74">
        <v>-28163</v>
      </c>
      <c r="G38" s="74"/>
      <c r="H38" s="188">
        <v>0</v>
      </c>
      <c r="I38" s="74"/>
      <c r="J38" s="188">
        <v>0</v>
      </c>
      <c r="K38" s="76"/>
    </row>
    <row r="39" spans="1:11" ht="22.5" customHeight="1" thickBot="1" x14ac:dyDescent="0.3">
      <c r="A39" s="86" t="s">
        <v>197</v>
      </c>
      <c r="D39" s="156">
        <f>SUM(D37:D38)</f>
        <v>103384</v>
      </c>
      <c r="E39" s="154">
        <f t="shared" ref="E39:I39" si="0">SUM(E37:E38)</f>
        <v>0</v>
      </c>
      <c r="F39" s="156">
        <f>SUM(F37:F38)</f>
        <v>46138</v>
      </c>
      <c r="G39" s="154">
        <f t="shared" si="0"/>
        <v>0</v>
      </c>
      <c r="H39" s="156">
        <f>SUM(H37:H38)</f>
        <v>75480</v>
      </c>
      <c r="I39" s="154">
        <f t="shared" si="0"/>
        <v>0</v>
      </c>
      <c r="J39" s="156">
        <f t="shared" ref="J39" si="1">SUM(J37:J38)</f>
        <v>96872</v>
      </c>
      <c r="K39" s="157"/>
    </row>
    <row r="40" spans="1:11" ht="22.5" customHeight="1" thickTop="1" x14ac:dyDescent="0.3">
      <c r="A40" s="89"/>
      <c r="D40" s="154"/>
      <c r="E40" s="158"/>
      <c r="F40" s="154"/>
      <c r="G40" s="158"/>
      <c r="H40" s="159"/>
      <c r="I40" s="158"/>
      <c r="J40" s="159"/>
      <c r="K40" s="157"/>
    </row>
    <row r="41" spans="1:11" ht="22.5" customHeight="1" x14ac:dyDescent="0.25">
      <c r="A41" s="86" t="s">
        <v>225</v>
      </c>
      <c r="D41" s="154"/>
      <c r="E41" s="158"/>
      <c r="F41" s="154"/>
      <c r="G41" s="158"/>
      <c r="H41" s="159"/>
      <c r="I41" s="158"/>
      <c r="J41" s="159"/>
      <c r="K41" s="157"/>
    </row>
    <row r="42" spans="1:11" ht="22.5" customHeight="1" x14ac:dyDescent="0.25">
      <c r="A42" s="67" t="s">
        <v>127</v>
      </c>
      <c r="D42" s="154">
        <f>D34-D43</f>
        <v>133651</v>
      </c>
      <c r="E42" s="154"/>
      <c r="F42" s="154">
        <f>F34-F43</f>
        <v>75532</v>
      </c>
      <c r="G42" s="154"/>
      <c r="H42" s="154">
        <f>H34-H43</f>
        <v>75480</v>
      </c>
      <c r="I42" s="154"/>
      <c r="J42" s="154">
        <v>96872</v>
      </c>
      <c r="K42" s="157"/>
    </row>
    <row r="43" spans="1:11" ht="22.5" customHeight="1" x14ac:dyDescent="0.3">
      <c r="A43" s="67" t="s">
        <v>82</v>
      </c>
      <c r="D43" s="154">
        <v>-30013</v>
      </c>
      <c r="E43" s="158"/>
      <c r="F43" s="154">
        <v>-29044</v>
      </c>
      <c r="G43" s="158"/>
      <c r="H43" s="188">
        <v>0</v>
      </c>
      <c r="I43" s="74"/>
      <c r="J43" s="188">
        <v>0</v>
      </c>
      <c r="K43" s="157"/>
    </row>
    <row r="44" spans="1:11" ht="22.5" customHeight="1" thickBot="1" x14ac:dyDescent="0.3">
      <c r="A44" s="86" t="s">
        <v>224</v>
      </c>
      <c r="D44" s="156">
        <f>SUM(D42:D43)</f>
        <v>103638</v>
      </c>
      <c r="E44" s="154">
        <f t="shared" ref="E44:I44" si="2">SUM(E42:E43)</f>
        <v>0</v>
      </c>
      <c r="F44" s="156">
        <f>SUM(F42:F43)</f>
        <v>46488</v>
      </c>
      <c r="G44" s="154">
        <f t="shared" si="2"/>
        <v>0</v>
      </c>
      <c r="H44" s="156">
        <f t="shared" si="2"/>
        <v>75480</v>
      </c>
      <c r="I44" s="154">
        <f t="shared" si="2"/>
        <v>0</v>
      </c>
      <c r="J44" s="156">
        <f t="shared" ref="J44" si="3">SUM(J42:J43)</f>
        <v>96872</v>
      </c>
      <c r="K44" s="157"/>
    </row>
    <row r="45" spans="1:11" ht="22.5" customHeight="1" thickTop="1" x14ac:dyDescent="0.25">
      <c r="A45" s="86"/>
      <c r="D45" s="154"/>
      <c r="E45" s="158"/>
      <c r="F45" s="154"/>
      <c r="G45" s="158"/>
      <c r="H45" s="159"/>
      <c r="I45" s="158"/>
      <c r="J45" s="159"/>
      <c r="K45" s="157"/>
    </row>
    <row r="46" spans="1:11" ht="22.5" customHeight="1" x14ac:dyDescent="0.35">
      <c r="A46" s="284" t="s">
        <v>228</v>
      </c>
      <c r="B46" s="33"/>
      <c r="D46" s="154"/>
      <c r="E46" s="158"/>
      <c r="F46" s="154"/>
      <c r="G46" s="158"/>
      <c r="H46" s="159"/>
      <c r="I46" s="158"/>
      <c r="J46" s="159"/>
      <c r="K46" s="157"/>
    </row>
    <row r="47" spans="1:11" ht="22.5" customHeight="1" thickBot="1" x14ac:dyDescent="0.35">
      <c r="A47" s="85" t="s">
        <v>229</v>
      </c>
      <c r="D47" s="162">
        <f>+D37/681480</f>
        <v>0.19504167400363914</v>
      </c>
      <c r="E47" s="160">
        <f t="shared" ref="E47:I47" si="4">+E37/681480</f>
        <v>0</v>
      </c>
      <c r="F47" s="162">
        <f>+F37/681480</f>
        <v>0.10902887832364853</v>
      </c>
      <c r="G47" s="160">
        <f t="shared" si="4"/>
        <v>0</v>
      </c>
      <c r="H47" s="162">
        <f t="shared" si="4"/>
        <v>0.11075893643247051</v>
      </c>
      <c r="I47" s="160">
        <f t="shared" si="4"/>
        <v>0</v>
      </c>
      <c r="J47" s="162">
        <f t="shared" ref="J47" si="5">+J37/681480</f>
        <v>0.14214943945530317</v>
      </c>
      <c r="K47" s="157"/>
    </row>
    <row r="48" spans="1:11" ht="22.5" customHeight="1" thickTop="1" x14ac:dyDescent="0.25">
      <c r="A48" s="2"/>
      <c r="D48" s="154"/>
      <c r="E48" s="158"/>
      <c r="F48" s="154"/>
      <c r="G48" s="158"/>
      <c r="H48" s="159"/>
      <c r="I48" s="158"/>
      <c r="J48" s="159"/>
      <c r="K48" s="157"/>
    </row>
    <row r="49" spans="1:11" ht="22.5" customHeight="1" x14ac:dyDescent="0.25">
      <c r="A49" s="27"/>
      <c r="D49" s="154"/>
      <c r="E49" s="158"/>
      <c r="F49" s="154"/>
      <c r="G49" s="158"/>
      <c r="H49" s="159"/>
      <c r="I49" s="158"/>
      <c r="J49" s="159"/>
      <c r="K49" s="157"/>
    </row>
    <row r="50" spans="1:11" ht="22.5" customHeight="1" x14ac:dyDescent="0.25">
      <c r="A50" s="27"/>
      <c r="D50" s="154"/>
      <c r="E50" s="158"/>
      <c r="F50" s="154"/>
      <c r="G50" s="158"/>
      <c r="H50" s="159"/>
      <c r="I50" s="158"/>
      <c r="J50" s="159"/>
      <c r="K50" s="157"/>
    </row>
    <row r="51" spans="1:11" ht="22.5" customHeight="1" x14ac:dyDescent="0.25">
      <c r="D51" s="13"/>
      <c r="E51" s="152"/>
      <c r="F51" s="13"/>
      <c r="G51" s="152"/>
      <c r="H51" s="153"/>
      <c r="I51" s="152"/>
      <c r="J51" s="153"/>
    </row>
    <row r="52" spans="1:11" ht="22.5" customHeight="1" x14ac:dyDescent="0.25">
      <c r="D52" s="13"/>
      <c r="E52" s="152"/>
      <c r="F52" s="13"/>
      <c r="G52" s="152"/>
      <c r="H52" s="153"/>
      <c r="I52" s="152"/>
      <c r="J52" s="153"/>
    </row>
    <row r="53" spans="1:11" ht="22.5" customHeight="1" x14ac:dyDescent="0.25">
      <c r="D53" s="13"/>
      <c r="E53" s="152"/>
      <c r="F53" s="13"/>
      <c r="G53" s="152"/>
      <c r="H53" s="153"/>
      <c r="I53" s="153"/>
      <c r="J53" s="153"/>
    </row>
    <row r="54" spans="1:11" ht="22.5" customHeight="1" x14ac:dyDescent="0.25">
      <c r="D54" s="13"/>
      <c r="E54" s="152"/>
      <c r="F54" s="13"/>
      <c r="G54" s="152"/>
      <c r="H54" s="153"/>
      <c r="I54" s="152"/>
      <c r="J54" s="153"/>
    </row>
    <row r="55" spans="1:11" ht="22.5" customHeight="1" x14ac:dyDescent="0.25">
      <c r="D55" s="13"/>
      <c r="E55" s="152"/>
      <c r="F55" s="13"/>
      <c r="G55" s="152"/>
      <c r="H55" s="153"/>
      <c r="I55" s="152"/>
      <c r="J55" s="153"/>
    </row>
    <row r="56" spans="1:11" ht="22.5" customHeight="1" x14ac:dyDescent="0.25">
      <c r="D56" s="13"/>
      <c r="E56" s="152"/>
      <c r="F56" s="13"/>
      <c r="G56" s="152"/>
      <c r="H56" s="153"/>
      <c r="I56" s="152"/>
      <c r="J56" s="153"/>
    </row>
    <row r="57" spans="1:11" ht="22.5" customHeight="1" x14ac:dyDescent="0.25">
      <c r="D57" s="13"/>
      <c r="E57" s="152"/>
      <c r="F57" s="13"/>
      <c r="G57" s="152"/>
      <c r="H57" s="153"/>
      <c r="I57" s="152"/>
      <c r="J57" s="153"/>
    </row>
    <row r="58" spans="1:11" ht="22.5" customHeight="1" x14ac:dyDescent="0.25">
      <c r="D58" s="13"/>
      <c r="E58" s="152"/>
      <c r="F58" s="13"/>
      <c r="G58" s="152"/>
      <c r="H58" s="153"/>
      <c r="I58" s="152"/>
      <c r="J58" s="153"/>
    </row>
    <row r="59" spans="1:11" ht="22.5" customHeight="1" x14ac:dyDescent="0.25">
      <c r="D59" s="13"/>
      <c r="E59" s="152"/>
      <c r="F59" s="13"/>
      <c r="G59" s="152"/>
      <c r="H59" s="153"/>
      <c r="I59" s="152"/>
      <c r="J59" s="153"/>
    </row>
    <row r="60" spans="1:11" ht="22.5" customHeight="1" x14ac:dyDescent="0.25">
      <c r="D60" s="13"/>
      <c r="E60" s="152"/>
      <c r="F60" s="13"/>
      <c r="G60" s="152"/>
      <c r="H60" s="153"/>
      <c r="I60" s="152"/>
      <c r="J60" s="153"/>
    </row>
    <row r="61" spans="1:11" ht="22.5" customHeight="1" x14ac:dyDescent="0.25">
      <c r="D61" s="13"/>
      <c r="E61" s="152"/>
      <c r="F61" s="13"/>
      <c r="G61" s="152"/>
      <c r="H61" s="153"/>
      <c r="I61" s="152"/>
      <c r="J61" s="153"/>
    </row>
    <row r="62" spans="1:11" ht="22.5" customHeight="1" x14ac:dyDescent="0.25">
      <c r="D62" s="13"/>
      <c r="E62" s="152"/>
      <c r="F62" s="13"/>
      <c r="G62" s="152"/>
      <c r="H62" s="153"/>
      <c r="I62" s="152"/>
      <c r="J62" s="153"/>
    </row>
    <row r="63" spans="1:11" ht="22.5" customHeight="1" x14ac:dyDescent="0.25">
      <c r="D63" s="13"/>
      <c r="E63" s="152"/>
      <c r="F63" s="13"/>
      <c r="G63" s="152"/>
      <c r="H63" s="153"/>
      <c r="I63" s="152"/>
      <c r="J63" s="153"/>
    </row>
    <row r="64" spans="1:11" ht="22.5" customHeight="1" x14ac:dyDescent="0.25">
      <c r="D64" s="13"/>
      <c r="E64" s="152"/>
      <c r="F64" s="13"/>
      <c r="G64" s="152"/>
      <c r="H64" s="153"/>
      <c r="I64" s="152"/>
      <c r="J64" s="153"/>
    </row>
    <row r="65" spans="4:10" ht="22.5" customHeight="1" x14ac:dyDescent="0.25">
      <c r="D65" s="13"/>
      <c r="E65" s="152"/>
      <c r="F65" s="13"/>
      <c r="G65" s="152"/>
      <c r="H65" s="153"/>
      <c r="I65" s="152"/>
      <c r="J65" s="153"/>
    </row>
    <row r="66" spans="4:10" ht="22.5" customHeight="1" x14ac:dyDescent="0.25">
      <c r="D66" s="13"/>
      <c r="E66" s="152"/>
      <c r="F66" s="13"/>
      <c r="G66" s="152"/>
      <c r="H66" s="153"/>
      <c r="I66" s="152"/>
      <c r="J66" s="153"/>
    </row>
    <row r="67" spans="4:10" ht="22.5" customHeight="1" x14ac:dyDescent="0.25">
      <c r="D67" s="13"/>
      <c r="E67" s="152"/>
      <c r="F67" s="13"/>
      <c r="G67" s="152"/>
      <c r="H67" s="153"/>
      <c r="I67" s="152"/>
      <c r="J67" s="153"/>
    </row>
    <row r="68" spans="4:10" ht="22.5" customHeight="1" x14ac:dyDescent="0.25">
      <c r="D68" s="13"/>
      <c r="E68" s="152"/>
      <c r="F68" s="13"/>
      <c r="G68" s="152"/>
      <c r="H68" s="153"/>
      <c r="I68" s="152"/>
      <c r="J68" s="153"/>
    </row>
    <row r="69" spans="4:10" ht="22.5" customHeight="1" x14ac:dyDescent="0.25">
      <c r="D69" s="13"/>
      <c r="E69" s="152"/>
      <c r="F69" s="13"/>
      <c r="G69" s="152"/>
      <c r="H69" s="153"/>
      <c r="I69" s="152"/>
      <c r="J69" s="153"/>
    </row>
    <row r="70" spans="4:10" ht="22.5" customHeight="1" x14ac:dyDescent="0.25">
      <c r="D70" s="13"/>
      <c r="E70" s="152"/>
      <c r="F70" s="13"/>
      <c r="G70" s="152"/>
      <c r="H70" s="153"/>
      <c r="I70" s="152"/>
      <c r="J70" s="153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5" firstPageNumber="5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38"/>
  <sheetViews>
    <sheetView tabSelected="1" topLeftCell="A7" zoomScale="70" zoomScaleNormal="70" zoomScaleSheetLayoutView="85" workbookViewId="0">
      <selection activeCell="B21" sqref="B21"/>
    </sheetView>
  </sheetViews>
  <sheetFormatPr defaultColWidth="9.28515625" defaultRowHeight="19.149999999999999" customHeight="1" x14ac:dyDescent="0.25"/>
  <cols>
    <col min="1" max="1" width="58.7109375" style="55" customWidth="1"/>
    <col min="2" max="2" width="10.28515625" style="55" customWidth="1"/>
    <col min="3" max="3" width="1.28515625" style="55" customWidth="1"/>
    <col min="4" max="4" width="13.7109375" style="55" customWidth="1"/>
    <col min="5" max="5" width="1.28515625" style="55" customWidth="1"/>
    <col min="6" max="6" width="14" style="55" customWidth="1"/>
    <col min="7" max="7" width="1.28515625" style="55" customWidth="1"/>
    <col min="8" max="8" width="14" style="55" customWidth="1"/>
    <col min="9" max="9" width="1.28515625" style="55" customWidth="1"/>
    <col min="10" max="10" width="14" style="55" bestFit="1" customWidth="1"/>
    <col min="11" max="12" width="1.28515625" style="55" customWidth="1"/>
    <col min="13" max="13" width="14" style="55" bestFit="1" customWidth="1"/>
    <col min="14" max="14" width="1.28515625" style="55" customWidth="1"/>
    <col min="15" max="15" width="16.7109375" style="55" customWidth="1"/>
    <col min="16" max="16" width="1.28515625" style="55" customWidth="1"/>
    <col min="17" max="17" width="15.28515625" style="55" customWidth="1"/>
    <col min="18" max="18" width="1.28515625" style="55" customWidth="1"/>
    <col min="19" max="19" width="11.7109375" style="55" customWidth="1"/>
    <col min="20" max="20" width="1.5703125" style="55" customWidth="1"/>
    <col min="21" max="21" width="11.7109375" style="55" customWidth="1"/>
    <col min="22" max="22" width="1.28515625" style="55" customWidth="1"/>
    <col min="23" max="23" width="17.5703125" style="55" bestFit="1" customWidth="1"/>
    <col min="24" max="24" width="1.28515625" style="55" customWidth="1"/>
    <col min="25" max="25" width="14.5703125" style="55" bestFit="1" customWidth="1"/>
    <col min="26" max="26" width="1.28515625" style="55" customWidth="1"/>
    <col min="27" max="27" width="15.42578125" style="55" bestFit="1" customWidth="1"/>
    <col min="28" max="28" width="1.28515625" style="55" customWidth="1"/>
    <col min="29" max="29" width="12.85546875" style="55" bestFit="1" customWidth="1"/>
    <col min="30" max="30" width="1.28515625" style="55" customWidth="1"/>
    <col min="31" max="31" width="15" style="55" bestFit="1" customWidth="1"/>
    <col min="32" max="16384" width="9.28515625" style="55"/>
  </cols>
  <sheetData>
    <row r="1" spans="1:31" s="64" customFormat="1" ht="19.5" customHeight="1" x14ac:dyDescent="0.3">
      <c r="A1" s="3" t="s">
        <v>147</v>
      </c>
      <c r="B1" s="3"/>
      <c r="C1" s="3"/>
      <c r="D1" s="34"/>
      <c r="E1" s="52"/>
      <c r="F1" s="36"/>
      <c r="G1" s="36"/>
      <c r="H1" s="36"/>
      <c r="I1" s="36"/>
      <c r="J1" s="36"/>
      <c r="K1" s="52"/>
      <c r="L1" s="52"/>
      <c r="M1" s="37"/>
      <c r="N1" s="52"/>
      <c r="O1" s="37"/>
      <c r="P1" s="52"/>
      <c r="Q1" s="34"/>
      <c r="R1" s="52"/>
      <c r="S1" s="34"/>
      <c r="T1" s="34"/>
      <c r="U1" s="34"/>
      <c r="V1" s="52"/>
      <c r="W1" s="37"/>
      <c r="X1" s="52"/>
      <c r="Y1" s="34"/>
      <c r="Z1" s="52"/>
      <c r="AA1" s="34"/>
      <c r="AB1" s="52"/>
      <c r="AC1" s="34"/>
      <c r="AD1" s="52"/>
      <c r="AE1" s="36"/>
    </row>
    <row r="2" spans="1:31" ht="19.5" customHeight="1" x14ac:dyDescent="0.25">
      <c r="A2" s="96" t="s">
        <v>89</v>
      </c>
      <c r="B2" s="96"/>
      <c r="C2" s="96"/>
      <c r="D2" s="6"/>
      <c r="E2" s="46"/>
      <c r="F2" s="9"/>
      <c r="G2" s="9"/>
      <c r="H2" s="9"/>
      <c r="I2" s="9"/>
      <c r="J2" s="9"/>
      <c r="K2" s="46"/>
      <c r="L2" s="46"/>
      <c r="M2" s="23"/>
      <c r="N2" s="46"/>
      <c r="O2" s="23"/>
      <c r="P2" s="46"/>
      <c r="Q2" s="6"/>
      <c r="R2" s="46"/>
      <c r="S2" s="6"/>
      <c r="T2" s="6"/>
      <c r="U2" s="6"/>
      <c r="V2" s="46"/>
      <c r="W2" s="23"/>
      <c r="X2" s="46"/>
      <c r="Y2" s="6"/>
      <c r="Z2" s="46"/>
      <c r="AA2" s="6"/>
      <c r="AB2" s="46"/>
      <c r="AC2" s="6"/>
      <c r="AD2" s="46"/>
      <c r="AE2" s="9"/>
    </row>
    <row r="3" spans="1:31" ht="19.5" customHeight="1" x14ac:dyDescent="0.25">
      <c r="A3" s="96"/>
      <c r="B3" s="96"/>
      <c r="C3" s="96"/>
      <c r="D3" s="6"/>
      <c r="E3" s="46"/>
      <c r="F3" s="9"/>
      <c r="G3" s="9"/>
      <c r="H3" s="9"/>
      <c r="I3" s="9"/>
      <c r="J3" s="9"/>
      <c r="K3" s="46"/>
      <c r="L3" s="46"/>
      <c r="M3" s="23"/>
      <c r="N3" s="46"/>
      <c r="O3" s="23"/>
      <c r="P3" s="46"/>
      <c r="Q3" s="6"/>
      <c r="R3" s="46"/>
      <c r="S3" s="6"/>
      <c r="T3" s="6"/>
      <c r="U3" s="6"/>
      <c r="V3" s="46"/>
      <c r="W3" s="23"/>
      <c r="X3" s="46"/>
      <c r="Y3" s="6"/>
      <c r="Z3" s="46"/>
      <c r="AA3" s="6"/>
      <c r="AB3" s="46"/>
      <c r="AC3" s="6"/>
      <c r="AD3" s="46"/>
      <c r="AE3" s="9"/>
    </row>
    <row r="4" spans="1:31" ht="19.5" customHeight="1" x14ac:dyDescent="0.25">
      <c r="A4" s="1"/>
      <c r="B4" s="1"/>
      <c r="C4" s="1"/>
      <c r="D4" s="303" t="s">
        <v>23</v>
      </c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</row>
    <row r="5" spans="1:31" ht="19.5" customHeight="1" x14ac:dyDescent="0.25">
      <c r="A5" s="1"/>
      <c r="B5" s="1"/>
      <c r="C5" s="1"/>
      <c r="D5" s="145"/>
      <c r="E5" s="145"/>
      <c r="F5" s="24"/>
      <c r="G5" s="24"/>
      <c r="H5" s="24"/>
      <c r="I5" s="24"/>
      <c r="J5" s="24"/>
      <c r="K5" s="145"/>
      <c r="L5" s="145"/>
      <c r="M5" s="304" t="s">
        <v>142</v>
      </c>
      <c r="N5" s="304"/>
      <c r="O5" s="304"/>
      <c r="P5" s="145"/>
      <c r="Q5" s="304" t="s">
        <v>123</v>
      </c>
      <c r="R5" s="304"/>
      <c r="S5" s="304"/>
      <c r="T5" s="304"/>
      <c r="U5" s="304"/>
      <c r="V5" s="304"/>
      <c r="W5" s="304"/>
      <c r="X5" s="304"/>
      <c r="Y5" s="304"/>
      <c r="Z5" s="145"/>
      <c r="AA5" s="145"/>
      <c r="AB5" s="145"/>
      <c r="AC5" s="145"/>
      <c r="AD5" s="145"/>
      <c r="AE5" s="145"/>
    </row>
    <row r="6" spans="1:31" ht="19.5" customHeight="1" x14ac:dyDescent="0.25">
      <c r="A6" s="1"/>
      <c r="B6" s="1"/>
      <c r="C6" s="1"/>
      <c r="D6" s="185"/>
      <c r="E6" s="185"/>
      <c r="F6" s="24"/>
      <c r="G6" s="24"/>
      <c r="H6" s="24"/>
      <c r="I6" s="24"/>
      <c r="J6" s="24"/>
      <c r="K6" s="185"/>
      <c r="L6" s="185"/>
      <c r="M6" s="24"/>
      <c r="N6" s="24"/>
      <c r="O6" s="24"/>
      <c r="P6" s="185"/>
      <c r="Q6" s="24" t="s">
        <v>157</v>
      </c>
      <c r="R6" s="24"/>
      <c r="S6" s="24"/>
      <c r="T6" s="24"/>
      <c r="U6" s="24"/>
      <c r="V6" s="24"/>
      <c r="W6" s="24"/>
      <c r="X6" s="24"/>
      <c r="Y6" s="24"/>
      <c r="Z6" s="185"/>
      <c r="AA6" s="185"/>
      <c r="AB6" s="185"/>
      <c r="AC6" s="185"/>
      <c r="AD6" s="185"/>
      <c r="AE6" s="185"/>
    </row>
    <row r="7" spans="1:31" ht="19.5" customHeight="1" x14ac:dyDescent="0.25">
      <c r="A7" s="2"/>
      <c r="B7" s="193"/>
      <c r="C7" s="193"/>
      <c r="D7" s="15" t="s">
        <v>10</v>
      </c>
      <c r="E7" s="24"/>
      <c r="F7" s="15" t="s">
        <v>199</v>
      </c>
      <c r="G7" s="15"/>
      <c r="H7" s="15" t="s">
        <v>203</v>
      </c>
      <c r="I7" s="15"/>
      <c r="J7" s="15"/>
      <c r="K7" s="24"/>
      <c r="L7" s="24"/>
      <c r="M7" s="47"/>
      <c r="N7" s="24"/>
      <c r="O7" s="47"/>
      <c r="P7" s="24"/>
      <c r="Q7" s="15" t="s">
        <v>158</v>
      </c>
      <c r="R7" s="24"/>
      <c r="S7" s="15" t="s">
        <v>153</v>
      </c>
      <c r="T7" s="15"/>
      <c r="U7" s="15" t="s">
        <v>78</v>
      </c>
      <c r="V7" s="24"/>
      <c r="W7" s="15" t="s">
        <v>68</v>
      </c>
      <c r="X7" s="24"/>
      <c r="Y7" s="15"/>
      <c r="Z7" s="24"/>
      <c r="AA7" s="15" t="s">
        <v>28</v>
      </c>
      <c r="AB7" s="24"/>
      <c r="AC7" s="6"/>
      <c r="AD7" s="24"/>
      <c r="AE7" s="6"/>
    </row>
    <row r="8" spans="1:31" ht="19.5" customHeight="1" x14ac:dyDescent="0.25">
      <c r="A8" s="2"/>
      <c r="B8" s="193"/>
      <c r="C8" s="193"/>
      <c r="D8" s="15" t="s">
        <v>132</v>
      </c>
      <c r="E8" s="24"/>
      <c r="F8" s="15" t="s">
        <v>200</v>
      </c>
      <c r="G8" s="15"/>
      <c r="H8" s="15" t="s">
        <v>204</v>
      </c>
      <c r="I8" s="15"/>
      <c r="J8" s="15"/>
      <c r="K8" s="24"/>
      <c r="L8" s="24"/>
      <c r="M8" s="15"/>
      <c r="N8" s="24"/>
      <c r="O8" s="47"/>
      <c r="P8" s="24"/>
      <c r="Q8" s="15" t="s">
        <v>159</v>
      </c>
      <c r="R8" s="24"/>
      <c r="S8" s="29" t="s">
        <v>154</v>
      </c>
      <c r="T8" s="15"/>
      <c r="U8" s="15" t="s">
        <v>79</v>
      </c>
      <c r="V8" s="24"/>
      <c r="W8" s="15" t="s">
        <v>69</v>
      </c>
      <c r="X8" s="24"/>
      <c r="Y8" s="15" t="s">
        <v>45</v>
      </c>
      <c r="Z8" s="24"/>
      <c r="AA8" s="15" t="s">
        <v>29</v>
      </c>
      <c r="AB8" s="24"/>
      <c r="AC8" s="8" t="s">
        <v>43</v>
      </c>
      <c r="AD8" s="24"/>
    </row>
    <row r="9" spans="1:31" ht="19.5" customHeight="1" x14ac:dyDescent="0.25">
      <c r="A9" s="2"/>
      <c r="B9" s="193"/>
      <c r="C9" s="193"/>
      <c r="D9" s="15" t="s">
        <v>12</v>
      </c>
      <c r="E9" s="24"/>
      <c r="F9" s="15" t="s">
        <v>201</v>
      </c>
      <c r="G9" s="15"/>
      <c r="H9" s="15" t="s">
        <v>205</v>
      </c>
      <c r="I9" s="15"/>
      <c r="J9" s="15" t="s">
        <v>30</v>
      </c>
      <c r="K9" s="24"/>
      <c r="L9" s="24"/>
      <c r="M9" s="15" t="s">
        <v>39</v>
      </c>
      <c r="N9" s="24"/>
      <c r="O9" s="15" t="s">
        <v>129</v>
      </c>
      <c r="P9" s="24"/>
      <c r="Q9" s="15" t="s">
        <v>160</v>
      </c>
      <c r="R9" s="24"/>
      <c r="S9" s="15" t="s">
        <v>155</v>
      </c>
      <c r="T9" s="15"/>
      <c r="U9" s="15" t="s">
        <v>80</v>
      </c>
      <c r="V9" s="24"/>
      <c r="W9" s="15" t="s">
        <v>133</v>
      </c>
      <c r="X9" s="24"/>
      <c r="Y9" s="15" t="s">
        <v>46</v>
      </c>
      <c r="Z9" s="24"/>
      <c r="AA9" s="15" t="s">
        <v>48</v>
      </c>
      <c r="AB9" s="24"/>
      <c r="AC9" s="15" t="s">
        <v>44</v>
      </c>
      <c r="AD9" s="24"/>
      <c r="AE9" s="24" t="s">
        <v>4</v>
      </c>
    </row>
    <row r="10" spans="1:31" ht="19.5" customHeight="1" x14ac:dyDescent="0.25">
      <c r="A10" s="2"/>
      <c r="B10" s="17" t="s">
        <v>25</v>
      </c>
      <c r="C10" s="193"/>
      <c r="D10" s="24" t="s">
        <v>11</v>
      </c>
      <c r="E10" s="24"/>
      <c r="F10" s="24" t="s">
        <v>202</v>
      </c>
      <c r="G10" s="24"/>
      <c r="H10" s="24" t="s">
        <v>206</v>
      </c>
      <c r="I10" s="24"/>
      <c r="J10" s="24" t="s">
        <v>31</v>
      </c>
      <c r="K10" s="24"/>
      <c r="L10" s="24"/>
      <c r="M10" s="24" t="s">
        <v>6</v>
      </c>
      <c r="N10" s="24"/>
      <c r="O10" s="15" t="s">
        <v>130</v>
      </c>
      <c r="P10" s="24"/>
      <c r="Q10" s="24" t="s">
        <v>161</v>
      </c>
      <c r="R10" s="24"/>
      <c r="S10" s="15" t="s">
        <v>156</v>
      </c>
      <c r="T10" s="15"/>
      <c r="U10" s="15" t="s">
        <v>81</v>
      </c>
      <c r="V10" s="24"/>
      <c r="W10" s="15" t="s">
        <v>90</v>
      </c>
      <c r="X10" s="24"/>
      <c r="Y10" s="15" t="s">
        <v>47</v>
      </c>
      <c r="Z10" s="24"/>
      <c r="AA10" s="24" t="s">
        <v>131</v>
      </c>
      <c r="AB10" s="24"/>
      <c r="AC10" s="24" t="s">
        <v>38</v>
      </c>
      <c r="AD10" s="24"/>
      <c r="AE10" s="24" t="s">
        <v>36</v>
      </c>
    </row>
    <row r="11" spans="1:31" ht="19.5" customHeight="1" x14ac:dyDescent="0.25">
      <c r="A11" s="2"/>
      <c r="B11" s="193"/>
      <c r="C11" s="193"/>
      <c r="D11" s="305" t="s">
        <v>87</v>
      </c>
      <c r="E11" s="305"/>
      <c r="F11" s="305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  <c r="AE11" s="305"/>
    </row>
    <row r="12" spans="1:31" ht="19.5" customHeight="1" x14ac:dyDescent="0.25">
      <c r="A12" s="2" t="s">
        <v>143</v>
      </c>
      <c r="B12" s="193"/>
      <c r="C12" s="193"/>
      <c r="D12" s="146"/>
      <c r="E12" s="151"/>
      <c r="F12" s="278"/>
      <c r="G12" s="278"/>
      <c r="H12" s="278"/>
      <c r="I12" s="278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</row>
    <row r="13" spans="1:31" ht="19.5" customHeight="1" x14ac:dyDescent="0.25">
      <c r="A13" s="48" t="s">
        <v>144</v>
      </c>
      <c r="B13" s="215"/>
      <c r="C13" s="215"/>
      <c r="D13" s="4">
        <v>681480</v>
      </c>
      <c r="E13" s="49"/>
      <c r="F13" s="194">
        <v>0</v>
      </c>
      <c r="G13" s="194"/>
      <c r="H13" s="194">
        <v>0</v>
      </c>
      <c r="I13" s="194"/>
      <c r="J13" s="4">
        <v>342170</v>
      </c>
      <c r="K13" s="49"/>
      <c r="L13" s="49"/>
      <c r="M13" s="4">
        <v>108696</v>
      </c>
      <c r="N13" s="49"/>
      <c r="O13" s="4">
        <v>-482680</v>
      </c>
      <c r="P13" s="49"/>
      <c r="Q13" s="4">
        <v>-14163</v>
      </c>
      <c r="R13" s="49"/>
      <c r="S13" s="4">
        <v>1260290</v>
      </c>
      <c r="T13" s="4"/>
      <c r="U13" s="4">
        <v>-7873</v>
      </c>
      <c r="V13" s="49"/>
      <c r="W13" s="4">
        <v>1712</v>
      </c>
      <c r="X13" s="49"/>
      <c r="Y13" s="4">
        <v>1239966</v>
      </c>
      <c r="Z13" s="49"/>
      <c r="AA13" s="4">
        <v>1889632</v>
      </c>
      <c r="AB13" s="49"/>
      <c r="AC13" s="4">
        <v>96160</v>
      </c>
      <c r="AD13" s="49"/>
      <c r="AE13" s="4">
        <v>1985792</v>
      </c>
    </row>
    <row r="14" spans="1:31" ht="19.5" customHeight="1" x14ac:dyDescent="0.25">
      <c r="A14" s="51"/>
      <c r="B14" s="218"/>
      <c r="C14" s="218"/>
      <c r="D14" s="21"/>
      <c r="E14" s="10"/>
      <c r="F14" s="200"/>
      <c r="G14" s="200"/>
      <c r="H14" s="200"/>
      <c r="I14" s="200"/>
      <c r="J14" s="21"/>
      <c r="K14" s="10"/>
      <c r="L14" s="10"/>
      <c r="M14" s="21"/>
      <c r="N14" s="10"/>
      <c r="O14" s="21"/>
      <c r="P14" s="10"/>
      <c r="Q14" s="21"/>
      <c r="R14" s="10"/>
      <c r="S14" s="21"/>
      <c r="T14" s="21"/>
      <c r="U14" s="21"/>
      <c r="V14" s="10"/>
      <c r="W14" s="22"/>
      <c r="X14" s="10"/>
      <c r="Y14" s="21"/>
      <c r="Z14" s="10"/>
      <c r="AA14" s="22"/>
      <c r="AB14" s="10"/>
      <c r="AC14" s="22"/>
      <c r="AD14" s="10"/>
      <c r="AE14" s="22"/>
    </row>
    <row r="15" spans="1:31" ht="19.5" customHeight="1" x14ac:dyDescent="0.25">
      <c r="A15" s="50" t="s">
        <v>165</v>
      </c>
      <c r="B15" s="217"/>
      <c r="C15" s="217"/>
      <c r="D15" s="21"/>
      <c r="E15" s="10"/>
      <c r="F15" s="200"/>
      <c r="G15" s="200"/>
      <c r="H15" s="200"/>
      <c r="I15" s="200"/>
      <c r="J15" s="21"/>
      <c r="K15" s="10"/>
      <c r="L15" s="10"/>
      <c r="M15" s="21"/>
      <c r="N15" s="10"/>
      <c r="O15" s="21"/>
      <c r="P15" s="10"/>
      <c r="Q15" s="21"/>
      <c r="R15" s="10"/>
      <c r="S15" s="21"/>
      <c r="T15" s="21"/>
      <c r="U15" s="21"/>
      <c r="V15" s="10"/>
      <c r="W15" s="22"/>
      <c r="X15" s="10"/>
      <c r="Y15" s="21"/>
      <c r="Z15" s="10"/>
      <c r="AA15" s="22"/>
      <c r="AB15" s="10"/>
      <c r="AC15" s="22"/>
      <c r="AD15" s="10"/>
      <c r="AE15" s="22"/>
    </row>
    <row r="16" spans="1:31" ht="19.5" customHeight="1" x14ac:dyDescent="0.25">
      <c r="A16" s="197" t="s">
        <v>210</v>
      </c>
      <c r="B16" s="197"/>
      <c r="C16" s="197"/>
      <c r="D16" s="166">
        <v>0</v>
      </c>
      <c r="E16" s="167"/>
      <c r="F16" s="166">
        <v>0</v>
      </c>
      <c r="G16" s="166"/>
      <c r="H16" s="166">
        <v>0</v>
      </c>
      <c r="I16" s="166"/>
      <c r="J16" s="166">
        <v>0</v>
      </c>
      <c r="K16" s="167"/>
      <c r="L16" s="167"/>
      <c r="M16" s="166">
        <v>0</v>
      </c>
      <c r="N16" s="10"/>
      <c r="O16" s="21">
        <v>74301</v>
      </c>
      <c r="P16" s="10"/>
      <c r="Q16" s="166">
        <v>0</v>
      </c>
      <c r="R16" s="168"/>
      <c r="S16" s="166">
        <v>0</v>
      </c>
      <c r="T16" s="167"/>
      <c r="U16" s="166">
        <v>0</v>
      </c>
      <c r="V16" s="167"/>
      <c r="W16" s="166">
        <v>0</v>
      </c>
      <c r="X16" s="168"/>
      <c r="Y16" s="168">
        <f>SUM(Q16:W16)</f>
        <v>0</v>
      </c>
      <c r="Z16" s="10"/>
      <c r="AA16" s="22">
        <f>D16+J16+M16+O16+Y16</f>
        <v>74301</v>
      </c>
      <c r="AB16" s="10"/>
      <c r="AC16" s="21">
        <v>-28163</v>
      </c>
      <c r="AD16" s="10"/>
      <c r="AE16" s="22">
        <f>SUM(AA16:AC16)</f>
        <v>46138</v>
      </c>
    </row>
    <row r="17" spans="1:31" ht="19.5" customHeight="1" x14ac:dyDescent="0.25">
      <c r="A17" s="14" t="s">
        <v>166</v>
      </c>
      <c r="B17" s="197"/>
      <c r="C17" s="197"/>
      <c r="D17" s="166">
        <f>0</f>
        <v>0</v>
      </c>
      <c r="E17" s="167"/>
      <c r="F17" s="285">
        <v>0</v>
      </c>
      <c r="G17" s="166"/>
      <c r="H17" s="285">
        <v>0</v>
      </c>
      <c r="I17" s="166"/>
      <c r="J17" s="166">
        <f>0</f>
        <v>0</v>
      </c>
      <c r="K17" s="167"/>
      <c r="L17" s="167"/>
      <c r="M17" s="166">
        <f>0</f>
        <v>0</v>
      </c>
      <c r="N17" s="10"/>
      <c r="O17" s="147">
        <v>0</v>
      </c>
      <c r="P17" s="10"/>
      <c r="Q17" s="21">
        <v>1231</v>
      </c>
      <c r="R17" s="10"/>
      <c r="S17" s="166">
        <f>0</f>
        <v>0</v>
      </c>
      <c r="T17" s="149"/>
      <c r="U17" s="166">
        <f>0</f>
        <v>0</v>
      </c>
      <c r="V17" s="10"/>
      <c r="W17" s="21">
        <v>0</v>
      </c>
      <c r="X17" s="10"/>
      <c r="Y17" s="10">
        <f>SUM(Q17:W17)</f>
        <v>1231</v>
      </c>
      <c r="Z17" s="10"/>
      <c r="AA17" s="22">
        <f>D17+J17+M17+O17+Y17</f>
        <v>1231</v>
      </c>
      <c r="AB17" s="10"/>
      <c r="AC17" s="21">
        <v>-881</v>
      </c>
      <c r="AD17" s="10"/>
      <c r="AE17" s="22">
        <f>SUM(AA17:AC17)</f>
        <v>350</v>
      </c>
    </row>
    <row r="18" spans="1:31" ht="19.5" customHeight="1" x14ac:dyDescent="0.25">
      <c r="A18" s="50" t="s">
        <v>134</v>
      </c>
      <c r="B18" s="217"/>
      <c r="C18" s="217"/>
      <c r="D18" s="18">
        <f>SUM(D16:D17)</f>
        <v>0</v>
      </c>
      <c r="E18" s="49"/>
      <c r="F18" s="199">
        <f>SUM(F16:F17)</f>
        <v>0</v>
      </c>
      <c r="G18" s="194"/>
      <c r="H18" s="199">
        <f>SUM(H16:H17)</f>
        <v>0</v>
      </c>
      <c r="I18" s="194"/>
      <c r="J18" s="18">
        <f>SUM(J16:J17)</f>
        <v>0</v>
      </c>
      <c r="K18" s="49"/>
      <c r="L18" s="49"/>
      <c r="M18" s="18">
        <f>SUM(M16:M17)</f>
        <v>0</v>
      </c>
      <c r="N18" s="49"/>
      <c r="O18" s="18">
        <f>SUM(O16:O17)</f>
        <v>74301</v>
      </c>
      <c r="P18" s="49"/>
      <c r="Q18" s="18">
        <f>SUM(Q16:Q17)</f>
        <v>1231</v>
      </c>
      <c r="R18" s="49"/>
      <c r="S18" s="18">
        <f>SUM(S16:S17)</f>
        <v>0</v>
      </c>
      <c r="T18" s="4"/>
      <c r="U18" s="62">
        <f>SUM(U17)</f>
        <v>0</v>
      </c>
      <c r="V18" s="49"/>
      <c r="W18" s="18">
        <f>SUM(W16:W17)</f>
        <v>0</v>
      </c>
      <c r="X18" s="49"/>
      <c r="Y18" s="18">
        <f>SUM(Y16:Y17)</f>
        <v>1231</v>
      </c>
      <c r="Z18" s="49"/>
      <c r="AA18" s="18">
        <f>SUM(AA16:AA17)</f>
        <v>75532</v>
      </c>
      <c r="AB18" s="49"/>
      <c r="AC18" s="18">
        <f>SUM(AC16:AC17)</f>
        <v>-29044</v>
      </c>
      <c r="AD18" s="49"/>
      <c r="AE18" s="18">
        <f>SUM(AE16:AE17)</f>
        <v>46488</v>
      </c>
    </row>
    <row r="19" spans="1:31" ht="19.5" customHeight="1" x14ac:dyDescent="0.25">
      <c r="A19" s="51"/>
      <c r="B19" s="218"/>
      <c r="C19" s="218"/>
      <c r="D19" s="4"/>
      <c r="E19" s="49"/>
      <c r="F19" s="194"/>
      <c r="G19" s="194"/>
      <c r="H19" s="194"/>
      <c r="I19" s="194"/>
      <c r="J19" s="4"/>
      <c r="K19" s="49"/>
      <c r="L19" s="49"/>
      <c r="M19" s="4"/>
      <c r="N19" s="49"/>
      <c r="O19" s="4"/>
      <c r="P19" s="49"/>
      <c r="Q19" s="4"/>
      <c r="R19" s="49"/>
      <c r="S19" s="4"/>
      <c r="T19" s="4"/>
      <c r="U19" s="4"/>
      <c r="V19" s="49"/>
      <c r="W19" s="49"/>
      <c r="X19" s="49"/>
      <c r="Y19" s="4"/>
      <c r="Z19" s="49"/>
      <c r="AA19" s="4"/>
      <c r="AB19" s="49"/>
      <c r="AC19" s="4"/>
      <c r="AD19" s="49"/>
      <c r="AE19" s="4"/>
    </row>
    <row r="20" spans="1:31" ht="19.5" customHeight="1" x14ac:dyDescent="0.25">
      <c r="A20" s="51" t="s">
        <v>70</v>
      </c>
      <c r="B20" s="218"/>
      <c r="C20" s="218"/>
      <c r="D20" s="63">
        <f>0</f>
        <v>0</v>
      </c>
      <c r="E20" s="150"/>
      <c r="F20" s="286">
        <v>0</v>
      </c>
      <c r="G20" s="63"/>
      <c r="H20" s="286">
        <v>0</v>
      </c>
      <c r="I20" s="63"/>
      <c r="J20" s="63">
        <f>0</f>
        <v>0</v>
      </c>
      <c r="K20" s="150"/>
      <c r="L20" s="150"/>
      <c r="M20" s="63">
        <f>0</f>
        <v>0</v>
      </c>
      <c r="N20" s="28"/>
      <c r="O20" s="10">
        <v>12511</v>
      </c>
      <c r="P20" s="28"/>
      <c r="Q20" s="63">
        <f>0</f>
        <v>0</v>
      </c>
      <c r="R20" s="28"/>
      <c r="S20" s="10">
        <f>-O20</f>
        <v>-12511</v>
      </c>
      <c r="T20" s="10"/>
      <c r="U20" s="63">
        <f>0</f>
        <v>0</v>
      </c>
      <c r="V20" s="150"/>
      <c r="W20" s="63">
        <f>0</f>
        <v>0</v>
      </c>
      <c r="X20" s="28"/>
      <c r="Y20" s="10">
        <f>SUM(Q20:W20)</f>
        <v>-12511</v>
      </c>
      <c r="Z20" s="28"/>
      <c r="AA20" s="165">
        <f>D20+J20+M20+O20+Y20</f>
        <v>0</v>
      </c>
      <c r="AB20" s="150"/>
      <c r="AC20" s="63">
        <f>0</f>
        <v>0</v>
      </c>
      <c r="AD20" s="150"/>
      <c r="AE20" s="165">
        <f>SUM(AA20:AC20)</f>
        <v>0</v>
      </c>
    </row>
    <row r="21" spans="1:31" ht="19.5" customHeight="1" thickBot="1" x14ac:dyDescent="0.3">
      <c r="A21" s="50" t="s">
        <v>145</v>
      </c>
      <c r="B21" s="217"/>
      <c r="C21" s="217"/>
      <c r="D21" s="5">
        <f>SUM(D13,D18,D20:D20)</f>
        <v>681480</v>
      </c>
      <c r="E21" s="4"/>
      <c r="F21" s="195">
        <f>SUM(F13,F18,F20:F20)</f>
        <v>0</v>
      </c>
      <c r="G21" s="194"/>
      <c r="H21" s="195">
        <f>SUM(H13,H18,H20:H20)</f>
        <v>0</v>
      </c>
      <c r="I21" s="194"/>
      <c r="J21" s="5">
        <f>SUM(J13,J18,J20:J20)</f>
        <v>342170</v>
      </c>
      <c r="K21" s="4"/>
      <c r="L21" s="4"/>
      <c r="M21" s="5">
        <f>SUM(M13,M18,M20:M20)</f>
        <v>108696</v>
      </c>
      <c r="N21" s="4"/>
      <c r="O21" s="5">
        <f>SUM(O13,O18,O20:O20)</f>
        <v>-395868</v>
      </c>
      <c r="P21" s="4"/>
      <c r="Q21" s="5">
        <f>SUM(Q13,Q18,Q20:Q20)</f>
        <v>-12932</v>
      </c>
      <c r="R21" s="4"/>
      <c r="S21" s="5">
        <f>SUM(S13,S18,S20:S20)</f>
        <v>1247779</v>
      </c>
      <c r="T21" s="4"/>
      <c r="U21" s="5">
        <f>SUM(U13,U18,U20:U20)</f>
        <v>-7873</v>
      </c>
      <c r="V21" s="4"/>
      <c r="W21" s="5">
        <f>SUM(W13,W18,W20:W20)</f>
        <v>1712</v>
      </c>
      <c r="X21" s="4"/>
      <c r="Y21" s="5">
        <f>SUM(Y13,Y18,Y20:Y20)</f>
        <v>1228686</v>
      </c>
      <c r="Z21" s="4"/>
      <c r="AA21" s="5">
        <f>SUM(AA13,AA18,AA20:AA20)</f>
        <v>1965164</v>
      </c>
      <c r="AB21" s="4"/>
      <c r="AC21" s="5">
        <f>SUM(AC13,AC18,AC20:AC20)</f>
        <v>67116</v>
      </c>
      <c r="AD21" s="4"/>
      <c r="AE21" s="5">
        <f>SUM(AE13,AE18,AE20:AE20)</f>
        <v>2032280</v>
      </c>
    </row>
    <row r="22" spans="1:31" ht="17.25" customHeight="1" thickTop="1" x14ac:dyDescent="0.25"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</row>
    <row r="23" spans="1:31" ht="17.25" customHeight="1" x14ac:dyDescent="0.25">
      <c r="A23" s="2" t="s">
        <v>190</v>
      </c>
      <c r="B23" s="193"/>
      <c r="C23" s="193"/>
      <c r="D23" s="170"/>
      <c r="E23" s="170"/>
      <c r="F23" s="278"/>
      <c r="G23" s="278"/>
      <c r="H23" s="278"/>
      <c r="I23" s="278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</row>
    <row r="24" spans="1:31" ht="17.25" customHeight="1" x14ac:dyDescent="0.25">
      <c r="A24" s="48" t="s">
        <v>191</v>
      </c>
      <c r="B24" s="215"/>
      <c r="C24" s="215"/>
      <c r="D24" s="4">
        <v>681480</v>
      </c>
      <c r="E24" s="49"/>
      <c r="F24" s="194">
        <v>14200</v>
      </c>
      <c r="G24" s="194"/>
      <c r="H24" s="194">
        <v>17395</v>
      </c>
      <c r="I24" s="194"/>
      <c r="J24" s="4">
        <v>342170</v>
      </c>
      <c r="K24" s="49"/>
      <c r="L24" s="49"/>
      <c r="M24" s="4">
        <v>108696</v>
      </c>
      <c r="N24" s="49"/>
      <c r="O24" s="4">
        <v>-413287</v>
      </c>
      <c r="P24" s="49"/>
      <c r="Q24" s="4">
        <v>-11053</v>
      </c>
      <c r="R24" s="49"/>
      <c r="S24" s="4">
        <v>1597500</v>
      </c>
      <c r="T24" s="4"/>
      <c r="U24" s="4">
        <v>-7873</v>
      </c>
      <c r="V24" s="49"/>
      <c r="W24" s="4">
        <v>1619</v>
      </c>
      <c r="X24" s="49"/>
      <c r="Y24" s="4">
        <v>1580193</v>
      </c>
      <c r="Z24" s="49"/>
      <c r="AA24" s="4">
        <v>2330847</v>
      </c>
      <c r="AB24" s="49"/>
      <c r="AC24" s="4">
        <v>-25879</v>
      </c>
      <c r="AD24" s="49"/>
      <c r="AE24" s="4">
        <v>2304968</v>
      </c>
    </row>
    <row r="25" spans="1:31" ht="20.25" customHeight="1" x14ac:dyDescent="0.25">
      <c r="A25" s="51"/>
      <c r="B25" s="218"/>
      <c r="C25" s="218"/>
      <c r="D25" s="21"/>
      <c r="E25" s="10"/>
      <c r="F25" s="200"/>
      <c r="G25" s="200"/>
      <c r="H25" s="200"/>
      <c r="I25" s="200"/>
      <c r="J25" s="21"/>
      <c r="K25" s="10"/>
      <c r="L25" s="10"/>
      <c r="M25" s="21"/>
      <c r="N25" s="10"/>
      <c r="O25" s="21"/>
      <c r="P25" s="10"/>
      <c r="Q25" s="21"/>
      <c r="R25" s="10"/>
      <c r="S25" s="21"/>
      <c r="T25" s="21"/>
      <c r="U25" s="21"/>
      <c r="V25" s="10"/>
      <c r="W25" s="22"/>
      <c r="X25" s="10"/>
      <c r="Y25" s="21"/>
      <c r="Z25" s="10"/>
      <c r="AA25" s="22"/>
      <c r="AB25" s="10"/>
      <c r="AC25" s="22"/>
      <c r="AD25" s="10"/>
      <c r="AE25" s="22"/>
    </row>
    <row r="26" spans="1:31" ht="20.25" customHeight="1" x14ac:dyDescent="0.25">
      <c r="A26" s="217" t="s">
        <v>207</v>
      </c>
      <c r="B26" s="218"/>
      <c r="C26" s="218"/>
      <c r="D26" s="200"/>
      <c r="E26" s="196"/>
      <c r="F26" s="200"/>
      <c r="G26" s="200"/>
      <c r="H26" s="200"/>
      <c r="I26" s="200"/>
      <c r="J26" s="200"/>
      <c r="K26" s="196"/>
      <c r="L26" s="196"/>
      <c r="M26" s="200"/>
      <c r="N26" s="196"/>
      <c r="O26" s="200"/>
      <c r="P26" s="196"/>
      <c r="Q26" s="200"/>
      <c r="R26" s="196"/>
      <c r="S26" s="200"/>
      <c r="T26" s="200"/>
      <c r="U26" s="200"/>
      <c r="V26" s="196"/>
      <c r="W26" s="201"/>
      <c r="X26" s="196"/>
      <c r="Y26" s="200"/>
      <c r="Z26" s="196"/>
      <c r="AA26" s="201"/>
      <c r="AB26" s="196"/>
      <c r="AC26" s="201"/>
      <c r="AD26" s="196"/>
      <c r="AE26" s="201"/>
    </row>
    <row r="27" spans="1:31" ht="20.25" customHeight="1" x14ac:dyDescent="0.25">
      <c r="A27" s="218" t="s">
        <v>209</v>
      </c>
      <c r="B27" s="289">
        <v>3</v>
      </c>
      <c r="C27" s="218"/>
      <c r="D27" s="290">
        <v>0</v>
      </c>
      <c r="E27" s="196"/>
      <c r="F27" s="290">
        <v>-14200</v>
      </c>
      <c r="G27" s="200"/>
      <c r="H27" s="290">
        <v>0</v>
      </c>
      <c r="I27" s="200"/>
      <c r="J27" s="290">
        <v>0</v>
      </c>
      <c r="K27" s="196"/>
      <c r="L27" s="196"/>
      <c r="M27" s="290">
        <v>-5765</v>
      </c>
      <c r="N27" s="196"/>
      <c r="O27" s="290">
        <v>122696</v>
      </c>
      <c r="P27" s="196"/>
      <c r="Q27" s="290">
        <v>0</v>
      </c>
      <c r="R27" s="196"/>
      <c r="S27" s="290">
        <v>-39995</v>
      </c>
      <c r="T27" s="200"/>
      <c r="U27" s="290">
        <v>0</v>
      </c>
      <c r="V27" s="196"/>
      <c r="W27" s="291">
        <v>0</v>
      </c>
      <c r="X27" s="196"/>
      <c r="Y27" s="290">
        <f>SUM(Q27:W27)</f>
        <v>-39995</v>
      </c>
      <c r="Z27" s="196"/>
      <c r="AA27" s="291">
        <f>D27+F27+H27+J27+M27+O27+Y27</f>
        <v>62736</v>
      </c>
      <c r="AB27" s="196"/>
      <c r="AC27" s="291">
        <v>-62736</v>
      </c>
      <c r="AD27" s="196"/>
      <c r="AE27" s="291">
        <f>SUM(AA27:AC27)</f>
        <v>0</v>
      </c>
    </row>
    <row r="28" spans="1:31" ht="20.25" customHeight="1" x14ac:dyDescent="0.25">
      <c r="A28" s="217" t="s">
        <v>208</v>
      </c>
      <c r="B28" s="218"/>
      <c r="C28" s="218"/>
      <c r="D28" s="290">
        <f>SUM(D27)</f>
        <v>0</v>
      </c>
      <c r="E28" s="196"/>
      <c r="F28" s="292">
        <f>SUM(F27)</f>
        <v>-14200</v>
      </c>
      <c r="G28" s="200"/>
      <c r="H28" s="292">
        <f>SUM(H27)</f>
        <v>0</v>
      </c>
      <c r="I28" s="200"/>
      <c r="J28" s="292">
        <f>SUM(J27)</f>
        <v>0</v>
      </c>
      <c r="K28" s="196"/>
      <c r="L28" s="196"/>
      <c r="M28" s="292">
        <f>SUM(M27)</f>
        <v>-5765</v>
      </c>
      <c r="N28" s="196"/>
      <c r="O28" s="292">
        <f>SUM(O27)</f>
        <v>122696</v>
      </c>
      <c r="P28" s="196"/>
      <c r="Q28" s="292">
        <f>SUM(Q27)</f>
        <v>0</v>
      </c>
      <c r="R28" s="196"/>
      <c r="S28" s="292">
        <f>SUM(S27)</f>
        <v>-39995</v>
      </c>
      <c r="T28" s="200"/>
      <c r="U28" s="292">
        <f>SUM(U27)</f>
        <v>0</v>
      </c>
      <c r="V28" s="196"/>
      <c r="W28" s="293">
        <f>SUM(W27)</f>
        <v>0</v>
      </c>
      <c r="X28" s="196"/>
      <c r="Y28" s="292">
        <f>SUM(Y27)</f>
        <v>-39995</v>
      </c>
      <c r="Z28" s="196"/>
      <c r="AA28" s="293">
        <f>SUM(AA27)</f>
        <v>62736</v>
      </c>
      <c r="AB28" s="196"/>
      <c r="AC28" s="293">
        <f>SUM(AC27)</f>
        <v>-62736</v>
      </c>
      <c r="AD28" s="196"/>
      <c r="AE28" s="293">
        <f>SUM(AE27)</f>
        <v>0</v>
      </c>
    </row>
    <row r="29" spans="1:31" ht="20.25" customHeight="1" x14ac:dyDescent="0.25">
      <c r="A29" s="218"/>
      <c r="B29" s="218"/>
      <c r="C29" s="218"/>
      <c r="D29" s="200"/>
      <c r="E29" s="196"/>
      <c r="F29" s="200"/>
      <c r="G29" s="200"/>
      <c r="H29" s="200"/>
      <c r="I29" s="200"/>
      <c r="J29" s="200"/>
      <c r="K29" s="196"/>
      <c r="L29" s="196"/>
      <c r="M29" s="200"/>
      <c r="N29" s="196"/>
      <c r="O29" s="200"/>
      <c r="P29" s="196"/>
      <c r="Q29" s="200"/>
      <c r="R29" s="196"/>
      <c r="S29" s="200"/>
      <c r="T29" s="200"/>
      <c r="U29" s="200"/>
      <c r="V29" s="196"/>
      <c r="W29" s="201"/>
      <c r="X29" s="196"/>
      <c r="Y29" s="200"/>
      <c r="Z29" s="196"/>
      <c r="AA29" s="201"/>
      <c r="AB29" s="196"/>
      <c r="AC29" s="201"/>
      <c r="AD29" s="196"/>
      <c r="AE29" s="201"/>
    </row>
    <row r="30" spans="1:31" ht="20.25" customHeight="1" x14ac:dyDescent="0.25">
      <c r="A30" s="50" t="s">
        <v>165</v>
      </c>
      <c r="B30" s="217"/>
      <c r="C30" s="217"/>
      <c r="D30" s="21"/>
      <c r="E30" s="10"/>
      <c r="F30" s="200"/>
      <c r="G30" s="200"/>
      <c r="H30" s="200"/>
      <c r="I30" s="200"/>
      <c r="J30" s="21"/>
      <c r="K30" s="10"/>
      <c r="L30" s="10"/>
      <c r="M30" s="21"/>
      <c r="N30" s="10"/>
      <c r="O30" s="21"/>
      <c r="P30" s="10"/>
      <c r="Q30" s="21"/>
      <c r="R30" s="10"/>
      <c r="S30" s="21"/>
      <c r="T30" s="21"/>
      <c r="U30" s="21"/>
      <c r="V30" s="10"/>
      <c r="W30" s="22"/>
      <c r="X30" s="10"/>
      <c r="Y30" s="21"/>
      <c r="Z30" s="10"/>
      <c r="AA30" s="22"/>
      <c r="AB30" s="10"/>
      <c r="AC30" s="22"/>
      <c r="AD30" s="10"/>
      <c r="AE30" s="22"/>
    </row>
    <row r="31" spans="1:31" ht="20.25" customHeight="1" x14ac:dyDescent="0.25">
      <c r="A31" s="197" t="s">
        <v>210</v>
      </c>
      <c r="B31" s="197"/>
      <c r="C31" s="197"/>
      <c r="D31" s="166">
        <v>0</v>
      </c>
      <c r="E31" s="167"/>
      <c r="F31" s="166">
        <v>0</v>
      </c>
      <c r="G31" s="166"/>
      <c r="H31" s="166">
        <v>0</v>
      </c>
      <c r="I31" s="166"/>
      <c r="J31" s="166">
        <v>0</v>
      </c>
      <c r="K31" s="167"/>
      <c r="L31" s="167"/>
      <c r="M31" s="166">
        <v>0</v>
      </c>
      <c r="N31" s="10"/>
      <c r="O31" s="166">
        <f>'SI-5'!D37</f>
        <v>132917</v>
      </c>
      <c r="P31" s="10"/>
      <c r="Q31" s="166">
        <v>0</v>
      </c>
      <c r="R31" s="168"/>
      <c r="S31" s="166">
        <v>0</v>
      </c>
      <c r="T31" s="167"/>
      <c r="U31" s="166">
        <v>0</v>
      </c>
      <c r="V31" s="167"/>
      <c r="W31" s="166">
        <v>0</v>
      </c>
      <c r="X31" s="168"/>
      <c r="Y31" s="168">
        <f t="shared" ref="Y31:Y32" si="0">SUM(Q31:W31)</f>
        <v>0</v>
      </c>
      <c r="Z31" s="10"/>
      <c r="AA31" s="168">
        <f t="shared" ref="AA31:AA32" si="1">D31+F31+H31+J31+M31+O31+Y31</f>
        <v>132917</v>
      </c>
      <c r="AB31" s="168"/>
      <c r="AC31" s="168">
        <f>'SI-5'!D38</f>
        <v>-29533</v>
      </c>
      <c r="AD31" s="10"/>
      <c r="AE31" s="22">
        <f t="shared" ref="AE31:AE32" si="2">SUM(AA31:AC31)</f>
        <v>103384</v>
      </c>
    </row>
    <row r="32" spans="1:31" ht="20.25" customHeight="1" x14ac:dyDescent="0.25">
      <c r="A32" s="14" t="s">
        <v>166</v>
      </c>
      <c r="B32" s="197"/>
      <c r="C32" s="197"/>
      <c r="D32" s="166">
        <v>0</v>
      </c>
      <c r="E32" s="167"/>
      <c r="F32" s="166">
        <v>0</v>
      </c>
      <c r="G32" s="166"/>
      <c r="H32" s="166">
        <v>0</v>
      </c>
      <c r="I32" s="166"/>
      <c r="J32" s="166">
        <v>0</v>
      </c>
      <c r="K32" s="167"/>
      <c r="L32" s="167"/>
      <c r="M32" s="166">
        <v>0</v>
      </c>
      <c r="N32" s="10"/>
      <c r="O32" s="166">
        <v>0</v>
      </c>
      <c r="P32" s="10"/>
      <c r="Q32" s="21">
        <v>734</v>
      </c>
      <c r="R32" s="10"/>
      <c r="S32" s="166">
        <v>0</v>
      </c>
      <c r="T32" s="149"/>
      <c r="U32" s="166">
        <v>0</v>
      </c>
      <c r="V32" s="10"/>
      <c r="W32" s="21">
        <v>0</v>
      </c>
      <c r="X32" s="10"/>
      <c r="Y32" s="10">
        <f t="shared" si="0"/>
        <v>734</v>
      </c>
      <c r="Z32" s="10"/>
      <c r="AA32" s="22">
        <f t="shared" si="1"/>
        <v>734</v>
      </c>
      <c r="AB32" s="10"/>
      <c r="AC32" s="21">
        <f>'SI-5'!D43-AC31</f>
        <v>-480</v>
      </c>
      <c r="AD32" s="10"/>
      <c r="AE32" s="22">
        <f t="shared" si="2"/>
        <v>254</v>
      </c>
    </row>
    <row r="33" spans="1:31" ht="20.25" customHeight="1" x14ac:dyDescent="0.25">
      <c r="A33" s="50" t="s">
        <v>134</v>
      </c>
      <c r="B33" s="217"/>
      <c r="C33" s="217"/>
      <c r="D33" s="18">
        <f>SUM(D31:D32)</f>
        <v>0</v>
      </c>
      <c r="E33" s="49"/>
      <c r="F33" s="288">
        <f>SUM(F31:F32)</f>
        <v>0</v>
      </c>
      <c r="G33" s="194"/>
      <c r="H33" s="199">
        <f>SUM(H31:H32)</f>
        <v>0</v>
      </c>
      <c r="I33" s="194"/>
      <c r="J33" s="18">
        <f>SUM(J31:J32)</f>
        <v>0</v>
      </c>
      <c r="K33" s="49"/>
      <c r="L33" s="49"/>
      <c r="M33" s="18">
        <f>SUM(M31:M32)</f>
        <v>0</v>
      </c>
      <c r="N33" s="49"/>
      <c r="O33" s="18">
        <f>SUM(O31:O32)</f>
        <v>132917</v>
      </c>
      <c r="P33" s="49"/>
      <c r="Q33" s="18">
        <f>SUM(Q31:Q32)</f>
        <v>734</v>
      </c>
      <c r="R33" s="49"/>
      <c r="S33" s="18">
        <f>SUM(S31:S32)</f>
        <v>0</v>
      </c>
      <c r="T33" s="4"/>
      <c r="U33" s="62">
        <f>SUM(U32)</f>
        <v>0</v>
      </c>
      <c r="V33" s="49"/>
      <c r="W33" s="18">
        <f>SUM(W31:W32)</f>
        <v>0</v>
      </c>
      <c r="X33" s="49"/>
      <c r="Y33" s="18">
        <f>SUM(Y31:Y32)</f>
        <v>734</v>
      </c>
      <c r="Z33" s="49"/>
      <c r="AA33" s="18">
        <f>SUM(AA31:AA32)</f>
        <v>133651</v>
      </c>
      <c r="AB33" s="49"/>
      <c r="AC33" s="18">
        <f>SUM(AC31:AC32)</f>
        <v>-30013</v>
      </c>
      <c r="AD33" s="49"/>
      <c r="AE33" s="18">
        <f>SUM(AE31:AE32)</f>
        <v>103638</v>
      </c>
    </row>
    <row r="34" spans="1:31" ht="20.25" customHeight="1" x14ac:dyDescent="0.25">
      <c r="A34" s="51"/>
      <c r="B34" s="218"/>
      <c r="C34" s="218"/>
      <c r="D34" s="4"/>
      <c r="E34" s="49"/>
      <c r="F34" s="288"/>
      <c r="G34" s="194"/>
      <c r="H34" s="194"/>
      <c r="I34" s="194"/>
      <c r="J34" s="4"/>
      <c r="K34" s="49"/>
      <c r="L34" s="49"/>
      <c r="M34" s="4"/>
      <c r="N34" s="49"/>
      <c r="O34" s="4"/>
      <c r="P34" s="49"/>
      <c r="Q34" s="4"/>
      <c r="R34" s="49"/>
      <c r="S34" s="4"/>
      <c r="T34" s="4"/>
      <c r="U34" s="4"/>
      <c r="V34" s="49"/>
      <c r="W34" s="49"/>
      <c r="X34" s="49"/>
      <c r="Y34" s="4"/>
      <c r="Z34" s="49"/>
      <c r="AA34" s="4"/>
      <c r="AB34" s="49"/>
      <c r="AC34" s="4"/>
      <c r="AD34" s="49"/>
      <c r="AE34" s="4"/>
    </row>
    <row r="35" spans="1:31" ht="20.25" customHeight="1" x14ac:dyDescent="0.25">
      <c r="A35" s="218" t="s">
        <v>211</v>
      </c>
      <c r="B35" s="218"/>
      <c r="C35" s="218"/>
      <c r="D35" s="63">
        <v>0</v>
      </c>
      <c r="E35" s="150"/>
      <c r="F35" s="63">
        <v>0</v>
      </c>
      <c r="G35" s="63"/>
      <c r="H35" s="63">
        <v>0</v>
      </c>
      <c r="I35" s="63"/>
      <c r="J35" s="63">
        <v>0</v>
      </c>
      <c r="K35" s="150"/>
      <c r="L35" s="150"/>
      <c r="M35" s="63">
        <v>5000</v>
      </c>
      <c r="N35" s="150"/>
      <c r="O35" s="63">
        <v>-5000</v>
      </c>
      <c r="P35" s="150"/>
      <c r="Q35" s="63">
        <v>0</v>
      </c>
      <c r="R35" s="150"/>
      <c r="S35" s="63">
        <v>0</v>
      </c>
      <c r="T35" s="63"/>
      <c r="U35" s="63">
        <v>0</v>
      </c>
      <c r="V35" s="150"/>
      <c r="W35" s="150">
        <v>0</v>
      </c>
      <c r="X35" s="150"/>
      <c r="Y35" s="63">
        <f t="shared" ref="Y35:Y36" si="3">SUM(Q35:W35)</f>
        <v>0</v>
      </c>
      <c r="Z35" s="150"/>
      <c r="AA35" s="63">
        <f t="shared" ref="AA35:AA36" si="4">D35+F35+H35+J35+M35+O35+Y35</f>
        <v>0</v>
      </c>
      <c r="AB35" s="150"/>
      <c r="AC35" s="63">
        <v>0</v>
      </c>
      <c r="AD35" s="150"/>
      <c r="AE35" s="63">
        <f t="shared" ref="AE35:AE36" si="5">SUM(AA35:AC35)</f>
        <v>0</v>
      </c>
    </row>
    <row r="36" spans="1:31" ht="20.25" customHeight="1" x14ac:dyDescent="0.25">
      <c r="A36" s="51" t="s">
        <v>70</v>
      </c>
      <c r="B36" s="218"/>
      <c r="C36" s="218"/>
      <c r="D36" s="63">
        <v>0</v>
      </c>
      <c r="E36" s="150"/>
      <c r="F36" s="286">
        <v>0</v>
      </c>
      <c r="G36" s="63"/>
      <c r="H36" s="286">
        <v>0</v>
      </c>
      <c r="I36" s="63"/>
      <c r="J36" s="63">
        <v>0</v>
      </c>
      <c r="K36" s="150"/>
      <c r="L36" s="150"/>
      <c r="M36" s="63">
        <v>0</v>
      </c>
      <c r="N36" s="28"/>
      <c r="O36" s="10">
        <f>-S36</f>
        <v>12966</v>
      </c>
      <c r="P36" s="28"/>
      <c r="Q36" s="63">
        <v>0</v>
      </c>
      <c r="R36" s="49"/>
      <c r="S36" s="10">
        <v>-12966</v>
      </c>
      <c r="T36" s="10"/>
      <c r="U36" s="63">
        <v>0</v>
      </c>
      <c r="V36" s="150"/>
      <c r="W36" s="63">
        <v>0</v>
      </c>
      <c r="X36" s="28"/>
      <c r="Y36" s="10">
        <f t="shared" si="3"/>
        <v>-12966</v>
      </c>
      <c r="Z36" s="28"/>
      <c r="AA36" s="165">
        <f t="shared" si="4"/>
        <v>0</v>
      </c>
      <c r="AB36" s="150"/>
      <c r="AC36" s="63">
        <v>0</v>
      </c>
      <c r="AD36" s="150"/>
      <c r="AE36" s="165">
        <f t="shared" si="5"/>
        <v>0</v>
      </c>
    </row>
    <row r="37" spans="1:31" ht="20.25" customHeight="1" thickBot="1" x14ac:dyDescent="0.3">
      <c r="A37" s="50" t="s">
        <v>192</v>
      </c>
      <c r="B37" s="217"/>
      <c r="C37" s="217"/>
      <c r="D37" s="5">
        <f>SUM(D24,,D33,D36:D36)</f>
        <v>681480</v>
      </c>
      <c r="E37" s="4"/>
      <c r="F37" s="287">
        <f>SUM(F24,F28,F33,F35:F36)</f>
        <v>0</v>
      </c>
      <c r="G37" s="194"/>
      <c r="H37" s="287">
        <f>SUM(H24,H28,H33,H35:H36)</f>
        <v>17395</v>
      </c>
      <c r="I37" s="194"/>
      <c r="J37" s="5">
        <f>SUM(J24,J28,J33,J35:J36)</f>
        <v>342170</v>
      </c>
      <c r="K37" s="4"/>
      <c r="L37" s="4"/>
      <c r="M37" s="5">
        <f>SUM(M24,M28,M33,M35:M36)</f>
        <v>107931</v>
      </c>
      <c r="N37" s="4"/>
      <c r="O37" s="5">
        <f>SUM(O24,O28,O33,O35:O36)</f>
        <v>-149708</v>
      </c>
      <c r="P37" s="4"/>
      <c r="Q37" s="5">
        <f>SUM(Q24,Q28,Q33,Q35:Q36)</f>
        <v>-10319</v>
      </c>
      <c r="R37" s="49"/>
      <c r="S37" s="5">
        <f>SUM(S24,S28,S33,S35:S36)</f>
        <v>1544539</v>
      </c>
      <c r="T37" s="4"/>
      <c r="U37" s="5">
        <f>SUM(U24,U28,U33,U35:U36)</f>
        <v>-7873</v>
      </c>
      <c r="V37" s="4"/>
      <c r="W37" s="5">
        <f>SUM(W24,W28,W33,W35:W36)</f>
        <v>1619</v>
      </c>
      <c r="X37" s="4"/>
      <c r="Y37" s="5">
        <f>SUM(Y24,Y28,Y33,Y35:Y36)</f>
        <v>1527966</v>
      </c>
      <c r="Z37" s="4"/>
      <c r="AA37" s="5">
        <f>SUM(AA24,AA28,AA33,AA35:AA36)</f>
        <v>2527234</v>
      </c>
      <c r="AB37" s="4"/>
      <c r="AC37" s="5">
        <f>SUM(AC24,AC28,AC33,AC35:AC36)</f>
        <v>-118628</v>
      </c>
      <c r="AD37" s="4"/>
      <c r="AE37" s="5">
        <f>SUM(AE24,AE28,AE33,AE35:AE36)</f>
        <v>2408606</v>
      </c>
    </row>
    <row r="38" spans="1:31" ht="19.149999999999999" customHeight="1" thickTop="1" x14ac:dyDescent="0.25"/>
  </sheetData>
  <mergeCells count="4">
    <mergeCell ref="D4:AE4"/>
    <mergeCell ref="M5:O5"/>
    <mergeCell ref="Q5:Y5"/>
    <mergeCell ref="D11:AE11"/>
  </mergeCells>
  <pageMargins left="0.8" right="0.8" top="0.48" bottom="0.5" header="0.5" footer="0.5"/>
  <pageSetup paperSize="9" scale="45" firstPageNumber="6" orientation="landscape" useFirstPageNumber="1" r:id="rId1"/>
  <headerFooter>
    <oddFooter>&amp;L&amp;14 &amp;17The accompanying notes are an integral part of these interim financial statements.
&amp;C&amp;17&amp;P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0"/>
  <sheetViews>
    <sheetView topLeftCell="A18" zoomScale="85" zoomScaleNormal="85" zoomScaleSheetLayoutView="70" workbookViewId="0">
      <selection activeCell="B32" sqref="B32"/>
    </sheetView>
  </sheetViews>
  <sheetFormatPr defaultColWidth="9.28515625" defaultRowHeight="18.75" customHeight="1" x14ac:dyDescent="0.25"/>
  <cols>
    <col min="1" max="1" width="55" style="55" customWidth="1"/>
    <col min="2" max="2" width="15.7109375" style="53" customWidth="1"/>
    <col min="3" max="3" width="2" style="54" customWidth="1"/>
    <col min="4" max="4" width="15.7109375" style="53" customWidth="1"/>
    <col min="5" max="6" width="2" style="54" customWidth="1"/>
    <col min="7" max="7" width="15.7109375" style="53" customWidth="1"/>
    <col min="8" max="8" width="2" style="54" customWidth="1"/>
    <col min="9" max="9" width="15.7109375" style="53" customWidth="1"/>
    <col min="10" max="10" width="2" style="54" customWidth="1"/>
    <col min="11" max="11" width="15.7109375" style="53" customWidth="1"/>
    <col min="12" max="12" width="2" style="54" customWidth="1"/>
    <col min="13" max="13" width="15.7109375" style="53" customWidth="1"/>
    <col min="14" max="14" width="11.5703125" style="55" bestFit="1" customWidth="1"/>
    <col min="15" max="15" width="5.28515625" style="55" bestFit="1" customWidth="1"/>
    <col min="16" max="16384" width="9.28515625" style="55"/>
  </cols>
  <sheetData>
    <row r="1" spans="1:13" ht="18.75" customHeight="1" x14ac:dyDescent="0.25">
      <c r="A1" s="3" t="s">
        <v>147</v>
      </c>
    </row>
    <row r="2" spans="1:13" ht="18.75" customHeight="1" x14ac:dyDescent="0.25">
      <c r="A2" s="96" t="s">
        <v>89</v>
      </c>
    </row>
    <row r="3" spans="1:13" ht="14.25" customHeight="1" x14ac:dyDescent="0.25"/>
    <row r="4" spans="1:13" s="29" customFormat="1" ht="18.75" customHeight="1" x14ac:dyDescent="0.25">
      <c r="A4" s="56"/>
      <c r="B4" s="307" t="s">
        <v>24</v>
      </c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</row>
    <row r="5" spans="1:13" s="29" customFormat="1" ht="18.75" customHeight="1" x14ac:dyDescent="0.25">
      <c r="A5" s="56"/>
      <c r="B5" s="57"/>
      <c r="C5" s="57"/>
      <c r="D5" s="58"/>
      <c r="E5" s="143"/>
      <c r="F5" s="57"/>
      <c r="G5" s="308"/>
      <c r="H5" s="308"/>
      <c r="I5" s="308"/>
      <c r="J5" s="58"/>
      <c r="K5" s="58" t="s">
        <v>71</v>
      </c>
      <c r="L5" s="57"/>
      <c r="M5" s="57"/>
    </row>
    <row r="6" spans="1:13" s="59" customFormat="1" ht="18.75" customHeight="1" x14ac:dyDescent="0.25">
      <c r="B6" s="58"/>
      <c r="C6" s="58"/>
      <c r="D6" s="24"/>
      <c r="E6" s="144"/>
      <c r="F6" s="58"/>
      <c r="G6" s="306" t="s">
        <v>8</v>
      </c>
      <c r="H6" s="306"/>
      <c r="I6" s="306"/>
      <c r="J6" s="58"/>
      <c r="K6" s="60" t="s">
        <v>47</v>
      </c>
      <c r="L6" s="58"/>
    </row>
    <row r="7" spans="1:13" s="59" customFormat="1" ht="18.75" customHeight="1" x14ac:dyDescent="0.25">
      <c r="B7" s="24" t="s">
        <v>10</v>
      </c>
      <c r="C7" s="24"/>
      <c r="D7" s="24"/>
      <c r="E7" s="24"/>
      <c r="F7" s="58"/>
      <c r="G7" s="58"/>
      <c r="H7" s="58"/>
      <c r="I7" s="58"/>
      <c r="J7" s="58"/>
      <c r="K7" s="59" t="s">
        <v>153</v>
      </c>
      <c r="L7" s="58"/>
    </row>
    <row r="8" spans="1:13" s="59" customFormat="1" ht="18.75" customHeight="1" x14ac:dyDescent="0.25">
      <c r="B8" s="24" t="s">
        <v>132</v>
      </c>
      <c r="C8" s="24"/>
      <c r="D8" s="24" t="s">
        <v>30</v>
      </c>
      <c r="E8" s="24"/>
      <c r="F8" s="58"/>
      <c r="G8" s="24" t="s">
        <v>39</v>
      </c>
      <c r="H8" s="58"/>
      <c r="I8" s="24"/>
      <c r="J8" s="24"/>
      <c r="K8" s="24" t="s">
        <v>162</v>
      </c>
      <c r="L8" s="58"/>
      <c r="M8" s="15" t="s">
        <v>4</v>
      </c>
    </row>
    <row r="9" spans="1:13" s="59" customFormat="1" ht="18.75" customHeight="1" x14ac:dyDescent="0.25">
      <c r="B9" s="24" t="s">
        <v>5</v>
      </c>
      <c r="C9" s="24"/>
      <c r="D9" s="24" t="s">
        <v>31</v>
      </c>
      <c r="E9" s="24"/>
      <c r="F9" s="58"/>
      <c r="G9" s="24" t="s">
        <v>6</v>
      </c>
      <c r="H9" s="58"/>
      <c r="I9" s="24" t="s">
        <v>9</v>
      </c>
      <c r="J9" s="24"/>
      <c r="K9" s="24" t="s">
        <v>156</v>
      </c>
      <c r="L9" s="58"/>
      <c r="M9" s="15" t="s">
        <v>36</v>
      </c>
    </row>
    <row r="10" spans="1:13" s="59" customFormat="1" ht="18.75" customHeight="1" x14ac:dyDescent="0.25">
      <c r="B10" s="305" t="s">
        <v>87</v>
      </c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</row>
    <row r="11" spans="1:13" ht="18.75" customHeight="1" x14ac:dyDescent="0.25">
      <c r="A11" s="2" t="s">
        <v>143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</row>
    <row r="12" spans="1:13" ht="18.75" customHeight="1" x14ac:dyDescent="0.25">
      <c r="A12" s="48" t="s">
        <v>144</v>
      </c>
      <c r="B12" s="4">
        <v>681480</v>
      </c>
      <c r="C12" s="4"/>
      <c r="D12" s="4">
        <v>342170</v>
      </c>
      <c r="E12" s="4"/>
      <c r="F12" s="4"/>
      <c r="G12" s="4">
        <v>70972</v>
      </c>
      <c r="H12" s="49"/>
      <c r="I12" s="4">
        <v>208633</v>
      </c>
      <c r="J12" s="4"/>
      <c r="K12" s="4">
        <v>516734</v>
      </c>
      <c r="L12" s="49"/>
      <c r="M12" s="4">
        <v>1819989</v>
      </c>
    </row>
    <row r="13" spans="1:13" ht="18.75" customHeight="1" x14ac:dyDescent="0.25">
      <c r="A13" s="51"/>
      <c r="B13" s="21"/>
      <c r="C13" s="16"/>
      <c r="D13" s="21"/>
      <c r="E13" s="16"/>
      <c r="F13" s="16"/>
      <c r="G13" s="21"/>
      <c r="H13" s="10"/>
      <c r="I13" s="21"/>
      <c r="J13" s="16"/>
      <c r="K13" s="21"/>
      <c r="L13" s="10"/>
      <c r="M13" s="22"/>
    </row>
    <row r="14" spans="1:13" ht="18.75" customHeight="1" x14ac:dyDescent="0.25">
      <c r="A14" s="50" t="s">
        <v>226</v>
      </c>
      <c r="B14" s="21"/>
      <c r="C14" s="10"/>
      <c r="D14" s="21"/>
      <c r="E14" s="10"/>
      <c r="F14" s="16"/>
      <c r="G14" s="21"/>
      <c r="H14" s="10"/>
      <c r="I14" s="21"/>
      <c r="J14" s="16"/>
      <c r="K14" s="21"/>
      <c r="L14" s="10"/>
      <c r="M14" s="21"/>
    </row>
    <row r="15" spans="1:13" ht="18.75" customHeight="1" x14ac:dyDescent="0.25">
      <c r="A15" s="14" t="s">
        <v>210</v>
      </c>
      <c r="B15" s="149">
        <v>0</v>
      </c>
      <c r="C15" s="164"/>
      <c r="D15" s="149">
        <v>0</v>
      </c>
      <c r="E15" s="164"/>
      <c r="F15" s="164"/>
      <c r="G15" s="149">
        <v>0</v>
      </c>
      <c r="H15" s="10"/>
      <c r="I15" s="21">
        <f>'SI-5'!J39</f>
        <v>96872</v>
      </c>
      <c r="J15" s="10"/>
      <c r="K15" s="165">
        <v>0</v>
      </c>
      <c r="L15" s="10"/>
      <c r="M15" s="22">
        <f>SUM(B15+D15+G15+I15+K15)</f>
        <v>96872</v>
      </c>
    </row>
    <row r="16" spans="1:13" ht="18.75" customHeight="1" x14ac:dyDescent="0.25">
      <c r="A16" s="50" t="s">
        <v>224</v>
      </c>
      <c r="B16" s="18">
        <f>SUM(B15)</f>
        <v>0</v>
      </c>
      <c r="C16" s="169"/>
      <c r="D16" s="18">
        <f>SUM(D15)</f>
        <v>0</v>
      </c>
      <c r="E16" s="169"/>
      <c r="F16" s="169"/>
      <c r="G16" s="18">
        <f>SUM(G15)</f>
        <v>0</v>
      </c>
      <c r="H16" s="4"/>
      <c r="I16" s="18">
        <f>SUM(I15)</f>
        <v>96872</v>
      </c>
      <c r="J16" s="4"/>
      <c r="K16" s="18">
        <f>SUM(K15)</f>
        <v>0</v>
      </c>
      <c r="L16" s="4"/>
      <c r="M16" s="18">
        <f>SUM(M15)</f>
        <v>96872</v>
      </c>
    </row>
    <row r="17" spans="1:13" ht="18.75" customHeight="1" x14ac:dyDescent="0.25">
      <c r="A17" s="50"/>
      <c r="B17" s="169"/>
      <c r="C17" s="169"/>
      <c r="D17" s="169"/>
      <c r="E17" s="169"/>
      <c r="F17" s="169"/>
      <c r="G17" s="169"/>
      <c r="H17" s="4"/>
      <c r="I17" s="4"/>
      <c r="J17" s="4"/>
      <c r="K17" s="4"/>
      <c r="L17" s="4"/>
      <c r="M17" s="4"/>
    </row>
    <row r="18" spans="1:13" ht="18.75" customHeight="1" x14ac:dyDescent="0.25">
      <c r="A18" s="51" t="s">
        <v>70</v>
      </c>
      <c r="B18" s="149">
        <v>0</v>
      </c>
      <c r="C18" s="164"/>
      <c r="D18" s="149">
        <v>0</v>
      </c>
      <c r="E18" s="164"/>
      <c r="F18" s="164"/>
      <c r="G18" s="149">
        <v>0</v>
      </c>
      <c r="H18" s="10"/>
      <c r="I18" s="22">
        <v>10055</v>
      </c>
      <c r="J18" s="10"/>
      <c r="K18" s="22">
        <v>-10055</v>
      </c>
      <c r="L18" s="10"/>
      <c r="M18" s="165">
        <f>SUM(B18+D18+G18+I18+K18)</f>
        <v>0</v>
      </c>
    </row>
    <row r="19" spans="1:13" ht="18.75" customHeight="1" thickBot="1" x14ac:dyDescent="0.3">
      <c r="A19" s="61" t="s">
        <v>145</v>
      </c>
      <c r="B19" s="5">
        <f>SUM(B12,B16,B18)</f>
        <v>681480</v>
      </c>
      <c r="C19" s="4"/>
      <c r="D19" s="5">
        <f>SUM(D12,D16,D18)</f>
        <v>342170</v>
      </c>
      <c r="E19" s="4"/>
      <c r="F19" s="4"/>
      <c r="G19" s="5">
        <f>SUM(G12,G16,G18)</f>
        <v>70972</v>
      </c>
      <c r="H19" s="4"/>
      <c r="I19" s="5">
        <f>SUM(I12,I16,I18)</f>
        <v>315560</v>
      </c>
      <c r="J19" s="4"/>
      <c r="K19" s="5">
        <f>SUM(K12,K16,K18)</f>
        <v>506679</v>
      </c>
      <c r="L19" s="4"/>
      <c r="M19" s="5">
        <f>SUM(M12,M16,M18)</f>
        <v>1916861</v>
      </c>
    </row>
    <row r="20" spans="1:13" ht="18.75" customHeight="1" thickTop="1" x14ac:dyDescent="0.25"/>
    <row r="21" spans="1:13" ht="18.75" customHeight="1" x14ac:dyDescent="0.25">
      <c r="A21" s="193" t="s">
        <v>190</v>
      </c>
      <c r="B21" s="221"/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</row>
    <row r="22" spans="1:13" ht="18.75" customHeight="1" x14ac:dyDescent="0.25">
      <c r="A22" s="215" t="s">
        <v>191</v>
      </c>
      <c r="B22" s="194">
        <v>681480</v>
      </c>
      <c r="C22" s="194"/>
      <c r="D22" s="194">
        <v>342170</v>
      </c>
      <c r="E22" s="194"/>
      <c r="F22" s="194"/>
      <c r="G22" s="194">
        <v>70972</v>
      </c>
      <c r="H22" s="216"/>
      <c r="I22" s="194">
        <v>351387</v>
      </c>
      <c r="J22" s="194"/>
      <c r="K22" s="194">
        <v>590229</v>
      </c>
      <c r="L22" s="216"/>
      <c r="M22" s="194">
        <f>SUM(B22:K22)</f>
        <v>2036238</v>
      </c>
    </row>
    <row r="23" spans="1:13" ht="18.75" customHeight="1" x14ac:dyDescent="0.25">
      <c r="A23" s="218"/>
      <c r="B23" s="200"/>
      <c r="C23" s="198"/>
      <c r="D23" s="200"/>
      <c r="E23" s="198"/>
      <c r="F23" s="198"/>
      <c r="G23" s="200"/>
      <c r="H23" s="196"/>
      <c r="I23" s="200"/>
      <c r="J23" s="198"/>
      <c r="K23" s="200"/>
      <c r="L23" s="196"/>
      <c r="M23" s="201"/>
    </row>
    <row r="24" spans="1:13" ht="18.75" customHeight="1" x14ac:dyDescent="0.25">
      <c r="A24" s="217" t="s">
        <v>226</v>
      </c>
      <c r="B24" s="200"/>
      <c r="C24" s="196"/>
      <c r="D24" s="200"/>
      <c r="E24" s="196"/>
      <c r="F24" s="198"/>
      <c r="G24" s="200"/>
      <c r="H24" s="196"/>
      <c r="I24" s="200"/>
      <c r="J24" s="198"/>
      <c r="K24" s="200"/>
      <c r="L24" s="196"/>
      <c r="M24" s="200"/>
    </row>
    <row r="25" spans="1:13" ht="18.75" customHeight="1" x14ac:dyDescent="0.25">
      <c r="A25" s="197" t="s">
        <v>210</v>
      </c>
      <c r="B25" s="223">
        <v>0</v>
      </c>
      <c r="C25" s="224"/>
      <c r="D25" s="223">
        <v>0</v>
      </c>
      <c r="E25" s="224"/>
      <c r="F25" s="224"/>
      <c r="G25" s="223">
        <v>0</v>
      </c>
      <c r="H25" s="196"/>
      <c r="I25" s="200">
        <f>'SI-5'!H44</f>
        <v>75480</v>
      </c>
      <c r="J25" s="196"/>
      <c r="K25" s="220">
        <v>0</v>
      </c>
      <c r="L25" s="196"/>
      <c r="M25" s="201">
        <f>SUM(B25:K25)</f>
        <v>75480</v>
      </c>
    </row>
    <row r="26" spans="1:13" ht="18.75" customHeight="1" x14ac:dyDescent="0.25">
      <c r="A26" s="217" t="s">
        <v>224</v>
      </c>
      <c r="B26" s="199">
        <f>SUM(B25:B25)</f>
        <v>0</v>
      </c>
      <c r="C26" s="225"/>
      <c r="D26" s="199">
        <f>SUM(D25:D25)</f>
        <v>0</v>
      </c>
      <c r="E26" s="225"/>
      <c r="F26" s="225"/>
      <c r="G26" s="199">
        <f>SUM(G25:G25)</f>
        <v>0</v>
      </c>
      <c r="H26" s="194"/>
      <c r="I26" s="199">
        <f>SUM(I25:I25)</f>
        <v>75480</v>
      </c>
      <c r="J26" s="194"/>
      <c r="K26" s="199">
        <f>SUM(K25:K25)</f>
        <v>0</v>
      </c>
      <c r="L26" s="194"/>
      <c r="M26" s="199">
        <f>SUM(M25:M25)</f>
        <v>75480</v>
      </c>
    </row>
    <row r="27" spans="1:13" ht="18.75" customHeight="1" x14ac:dyDescent="0.25">
      <c r="A27" s="217"/>
      <c r="B27" s="225"/>
      <c r="C27" s="225"/>
      <c r="D27" s="225"/>
      <c r="E27" s="225"/>
      <c r="F27" s="225"/>
      <c r="G27" s="225"/>
      <c r="H27" s="194"/>
      <c r="I27" s="194"/>
      <c r="J27" s="194"/>
      <c r="K27" s="194"/>
      <c r="L27" s="194"/>
      <c r="M27" s="194"/>
    </row>
    <row r="28" spans="1:13" ht="18.75" customHeight="1" x14ac:dyDescent="0.25">
      <c r="A28" s="218" t="s">
        <v>70</v>
      </c>
      <c r="B28" s="223">
        <v>0</v>
      </c>
      <c r="C28" s="224"/>
      <c r="D28" s="223">
        <v>0</v>
      </c>
      <c r="E28" s="224"/>
      <c r="F28" s="224"/>
      <c r="G28" s="223">
        <v>0</v>
      </c>
      <c r="H28" s="196"/>
      <c r="I28" s="201">
        <f>-K28</f>
        <v>8650</v>
      </c>
      <c r="J28" s="196"/>
      <c r="K28" s="201">
        <v>-8650</v>
      </c>
      <c r="L28" s="196"/>
      <c r="M28" s="220">
        <f>SUM(B28:K28)</f>
        <v>0</v>
      </c>
    </row>
    <row r="29" spans="1:13" ht="18.75" customHeight="1" thickBot="1" x14ac:dyDescent="0.3">
      <c r="A29" s="219" t="s">
        <v>192</v>
      </c>
      <c r="B29" s="195">
        <f>SUM(B22,B26,B28)</f>
        <v>681480</v>
      </c>
      <c r="C29" s="194"/>
      <c r="D29" s="195">
        <f>SUM(D22,D26,D28)</f>
        <v>342170</v>
      </c>
      <c r="E29" s="194"/>
      <c r="F29" s="194"/>
      <c r="G29" s="195">
        <f>SUM(G22,G26,G28)</f>
        <v>70972</v>
      </c>
      <c r="H29" s="194"/>
      <c r="I29" s="195">
        <f>SUM(I22,I26,I28)</f>
        <v>435517</v>
      </c>
      <c r="J29" s="194"/>
      <c r="K29" s="195">
        <f>SUM(K22,K26,K28)</f>
        <v>581579</v>
      </c>
      <c r="L29" s="194"/>
      <c r="M29" s="195">
        <f>SUM(M22,M26,M28)</f>
        <v>2111718</v>
      </c>
    </row>
    <row r="30" spans="1:13" ht="18.75" customHeight="1" thickTop="1" x14ac:dyDescent="0.25"/>
  </sheetData>
  <mergeCells count="4">
    <mergeCell ref="G6:I6"/>
    <mergeCell ref="B10:M10"/>
    <mergeCell ref="B4:M4"/>
    <mergeCell ref="G5:I5"/>
  </mergeCells>
  <phoneticPr fontId="2" type="noConversion"/>
  <pageMargins left="0.8" right="0.8" top="0.48" bottom="0.5" header="0.5" footer="0.5"/>
  <pageSetup paperSize="9" scale="81" firstPageNumber="7" orientation="landscape" useFirstPageNumber="1" r:id="rId1"/>
  <headerFooter alignWithMargins="0">
    <oddFooter>&amp;L&amp;12The accompanying notes are an integral part of these interim financial statements.
&amp;C&amp;12&amp;P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H90"/>
  <sheetViews>
    <sheetView showOutlineSymbols="0" view="pageBreakPreview" topLeftCell="A7" zoomScale="70" zoomScaleNormal="70" zoomScaleSheetLayoutView="70" workbookViewId="0">
      <selection activeCell="A25" sqref="A25"/>
    </sheetView>
  </sheetViews>
  <sheetFormatPr defaultColWidth="9.28515625" defaultRowHeight="20.25" customHeight="1" x14ac:dyDescent="0.25"/>
  <cols>
    <col min="1" max="1" width="58.7109375" style="106" customWidth="1"/>
    <col min="2" max="2" width="13.7109375" style="44" customWidth="1"/>
    <col min="3" max="3" width="1.5703125" style="32" customWidth="1"/>
    <col min="4" max="4" width="12.7109375" style="44" customWidth="1"/>
    <col min="5" max="5" width="1.5703125" style="32" customWidth="1"/>
    <col min="6" max="6" width="12.7109375" style="32" customWidth="1"/>
    <col min="7" max="7" width="1.5703125" style="32" customWidth="1"/>
    <col min="8" max="8" width="12.7109375" style="32" customWidth="1"/>
    <col min="9" max="16384" width="9.28515625" style="99"/>
  </cols>
  <sheetData>
    <row r="1" spans="1:8" s="100" customFormat="1" ht="20.25" customHeight="1" x14ac:dyDescent="0.25">
      <c r="A1" s="3" t="s">
        <v>147</v>
      </c>
      <c r="B1" s="66"/>
      <c r="C1" s="37"/>
      <c r="D1" s="66"/>
      <c r="E1" s="37"/>
      <c r="F1" s="37"/>
      <c r="G1" s="37"/>
      <c r="H1" s="37"/>
    </row>
    <row r="2" spans="1:8" ht="20.25" customHeight="1" x14ac:dyDescent="0.25">
      <c r="A2" s="101" t="s">
        <v>91</v>
      </c>
    </row>
    <row r="3" spans="1:8" s="105" customFormat="1" ht="20.25" customHeight="1" x14ac:dyDescent="0.25">
      <c r="A3" s="102"/>
      <c r="B3" s="103"/>
      <c r="C3" s="104"/>
      <c r="D3" s="103"/>
      <c r="E3" s="104"/>
      <c r="F3" s="104"/>
      <c r="G3" s="104"/>
      <c r="H3" s="104"/>
    </row>
    <row r="4" spans="1:8" ht="20.25" customHeight="1" x14ac:dyDescent="0.25">
      <c r="A4" s="106" t="s">
        <v>3</v>
      </c>
      <c r="B4" s="311" t="s">
        <v>2</v>
      </c>
      <c r="C4" s="311"/>
      <c r="D4" s="311"/>
      <c r="E4" s="187"/>
      <c r="F4" s="312" t="s">
        <v>15</v>
      </c>
      <c r="G4" s="312"/>
      <c r="H4" s="312"/>
    </row>
    <row r="5" spans="1:8" ht="20.25" customHeight="1" x14ac:dyDescent="0.25">
      <c r="B5" s="311" t="s">
        <v>16</v>
      </c>
      <c r="C5" s="311"/>
      <c r="D5" s="311"/>
      <c r="E5" s="44"/>
      <c r="F5" s="311" t="s">
        <v>16</v>
      </c>
      <c r="G5" s="311"/>
      <c r="H5" s="311"/>
    </row>
    <row r="6" spans="1:8" s="25" customFormat="1" ht="20.25" customHeight="1" x14ac:dyDescent="0.25">
      <c r="A6" s="43"/>
      <c r="B6" s="309" t="s">
        <v>86</v>
      </c>
      <c r="C6" s="309"/>
      <c r="D6" s="309"/>
      <c r="E6" s="103"/>
      <c r="F6" s="309" t="s">
        <v>86</v>
      </c>
      <c r="G6" s="309"/>
      <c r="H6" s="309"/>
    </row>
    <row r="7" spans="1:8" s="25" customFormat="1" ht="20.25" customHeight="1" x14ac:dyDescent="0.25">
      <c r="A7" s="43"/>
      <c r="B7" s="309" t="s">
        <v>85</v>
      </c>
      <c r="C7" s="309"/>
      <c r="D7" s="309"/>
      <c r="E7" s="103"/>
      <c r="F7" s="309" t="s">
        <v>85</v>
      </c>
      <c r="G7" s="309"/>
      <c r="H7" s="309"/>
    </row>
    <row r="8" spans="1:8" ht="20.25" customHeight="1" x14ac:dyDescent="0.25">
      <c r="B8" s="107" t="s">
        <v>189</v>
      </c>
      <c r="C8" s="108"/>
      <c r="D8" s="107" t="s">
        <v>146</v>
      </c>
      <c r="E8" s="108"/>
      <c r="F8" s="107" t="s">
        <v>189</v>
      </c>
      <c r="G8" s="108"/>
      <c r="H8" s="107" t="s">
        <v>146</v>
      </c>
    </row>
    <row r="9" spans="1:8" ht="20.25" customHeight="1" x14ac:dyDescent="0.25">
      <c r="B9" s="310" t="s">
        <v>87</v>
      </c>
      <c r="C9" s="310"/>
      <c r="D9" s="310"/>
      <c r="E9" s="310"/>
      <c r="F9" s="310"/>
      <c r="G9" s="310"/>
      <c r="H9" s="310"/>
    </row>
    <row r="10" spans="1:8" ht="20.25" customHeight="1" x14ac:dyDescent="0.25">
      <c r="A10" s="109" t="s">
        <v>33</v>
      </c>
      <c r="B10" s="110"/>
      <c r="C10" s="110"/>
      <c r="D10" s="186"/>
      <c r="E10" s="110"/>
      <c r="F10" s="110"/>
      <c r="G10" s="110"/>
      <c r="H10" s="186"/>
    </row>
    <row r="11" spans="1:8" ht="20.25" customHeight="1" x14ac:dyDescent="0.25">
      <c r="A11" s="106" t="s">
        <v>197</v>
      </c>
      <c r="B11" s="26">
        <f>'SI-5'!D26</f>
        <v>103384</v>
      </c>
      <c r="C11" s="110"/>
      <c r="D11" s="203">
        <f>'SI-5'!F26</f>
        <v>46138</v>
      </c>
      <c r="E11" s="110"/>
      <c r="F11" s="26">
        <f>'SI-5'!H26</f>
        <v>75480</v>
      </c>
      <c r="G11" s="112"/>
      <c r="H11" s="203">
        <f>'SI-5'!J26</f>
        <v>96872</v>
      </c>
    </row>
    <row r="12" spans="1:8" ht="20.25" customHeight="1" x14ac:dyDescent="0.25">
      <c r="A12" s="113" t="s">
        <v>217</v>
      </c>
      <c r="B12" s="26"/>
      <c r="C12" s="110"/>
      <c r="D12" s="203"/>
      <c r="E12" s="110"/>
      <c r="F12" s="111"/>
      <c r="G12" s="112"/>
      <c r="H12" s="111"/>
    </row>
    <row r="13" spans="1:8" ht="20.25" customHeight="1" x14ac:dyDescent="0.25">
      <c r="A13" s="106" t="s">
        <v>93</v>
      </c>
      <c r="B13" s="26">
        <v>30849</v>
      </c>
      <c r="C13" s="110"/>
      <c r="D13" s="203">
        <f>-'SI-5'!F25</f>
        <v>18879</v>
      </c>
      <c r="E13" s="110"/>
      <c r="F13" s="26">
        <v>18874</v>
      </c>
      <c r="G13" s="112"/>
      <c r="H13" s="203">
        <f>-'SI-5'!J25</f>
        <v>7972</v>
      </c>
    </row>
    <row r="14" spans="1:8" ht="20.25" customHeight="1" x14ac:dyDescent="0.25">
      <c r="A14" s="106" t="s">
        <v>37</v>
      </c>
      <c r="B14" s="203">
        <v>46320</v>
      </c>
      <c r="C14" s="295"/>
      <c r="D14" s="203">
        <f>-'SI-5'!F22</f>
        <v>50104</v>
      </c>
      <c r="E14" s="295"/>
      <c r="F14" s="203">
        <v>36848</v>
      </c>
      <c r="G14" s="112"/>
      <c r="H14" s="203">
        <f>-'SI-5'!J22</f>
        <v>38472</v>
      </c>
    </row>
    <row r="15" spans="1:8" ht="20.25" customHeight="1" x14ac:dyDescent="0.25">
      <c r="A15" s="106" t="s">
        <v>116</v>
      </c>
      <c r="B15" s="203">
        <v>52634</v>
      </c>
      <c r="C15" s="295"/>
      <c r="D15" s="203">
        <v>60780</v>
      </c>
      <c r="E15" s="295"/>
      <c r="F15" s="111">
        <v>15574</v>
      </c>
      <c r="G15" s="112"/>
      <c r="H15" s="111">
        <v>18098</v>
      </c>
    </row>
    <row r="16" spans="1:8" ht="20.25" customHeight="1" x14ac:dyDescent="0.25">
      <c r="A16" s="106" t="s">
        <v>114</v>
      </c>
      <c r="B16" s="203">
        <v>232</v>
      </c>
      <c r="C16" s="295"/>
      <c r="D16" s="203">
        <v>205</v>
      </c>
      <c r="E16" s="295"/>
      <c r="F16" s="111">
        <v>0</v>
      </c>
      <c r="G16" s="112"/>
      <c r="H16" s="111">
        <v>0</v>
      </c>
    </row>
    <row r="17" spans="1:8" ht="20.25" customHeight="1" x14ac:dyDescent="0.25">
      <c r="A17" s="106" t="s">
        <v>163</v>
      </c>
      <c r="B17" s="203">
        <v>966</v>
      </c>
      <c r="C17" s="295"/>
      <c r="D17" s="203">
        <v>966</v>
      </c>
      <c r="E17" s="295"/>
      <c r="F17" s="111">
        <v>31</v>
      </c>
      <c r="G17" s="112"/>
      <c r="H17" s="111">
        <v>32</v>
      </c>
    </row>
    <row r="18" spans="1:8" ht="20.25" customHeight="1" x14ac:dyDescent="0.25">
      <c r="A18" s="106" t="s">
        <v>230</v>
      </c>
      <c r="B18" s="203">
        <v>2089</v>
      </c>
      <c r="C18" s="295"/>
      <c r="D18" s="203">
        <v>0</v>
      </c>
      <c r="E18" s="295"/>
      <c r="F18" s="111">
        <v>0</v>
      </c>
      <c r="G18" s="112"/>
      <c r="H18" s="111">
        <v>0</v>
      </c>
    </row>
    <row r="19" spans="1:8" ht="20.25" customHeight="1" x14ac:dyDescent="0.25">
      <c r="A19" s="106" t="s">
        <v>233</v>
      </c>
      <c r="B19" s="203">
        <v>0</v>
      </c>
      <c r="C19" s="295"/>
      <c r="D19" s="203">
        <v>6200</v>
      </c>
      <c r="E19" s="295"/>
      <c r="F19" s="111">
        <v>11526</v>
      </c>
      <c r="G19" s="112"/>
      <c r="H19" s="111">
        <v>6200</v>
      </c>
    </row>
    <row r="20" spans="1:8" ht="20.25" customHeight="1" x14ac:dyDescent="0.25">
      <c r="A20" s="106" t="s">
        <v>218</v>
      </c>
      <c r="B20" s="203">
        <v>-5182</v>
      </c>
      <c r="C20" s="295"/>
      <c r="D20" s="203">
        <v>-5806</v>
      </c>
      <c r="E20" s="295"/>
      <c r="F20" s="111">
        <v>0</v>
      </c>
      <c r="G20" s="112"/>
      <c r="H20" s="111">
        <v>0</v>
      </c>
    </row>
    <row r="21" spans="1:8" ht="20.25" customHeight="1" x14ac:dyDescent="0.25">
      <c r="A21" s="106" t="s">
        <v>219</v>
      </c>
      <c r="B21" s="203">
        <v>17039</v>
      </c>
      <c r="C21" s="295"/>
      <c r="D21" s="203">
        <v>-2534</v>
      </c>
      <c r="E21" s="295"/>
      <c r="F21" s="111">
        <v>6873</v>
      </c>
      <c r="G21" s="112"/>
      <c r="H21" s="111">
        <v>-735</v>
      </c>
    </row>
    <row r="22" spans="1:8" ht="20.25" customHeight="1" x14ac:dyDescent="0.25">
      <c r="A22" s="106" t="s">
        <v>220</v>
      </c>
      <c r="B22" s="203">
        <v>698</v>
      </c>
      <c r="C22" s="295"/>
      <c r="D22" s="203">
        <v>-380</v>
      </c>
      <c r="E22" s="295"/>
      <c r="F22" s="114">
        <v>0</v>
      </c>
      <c r="G22" s="112"/>
      <c r="H22" s="114">
        <v>-355</v>
      </c>
    </row>
    <row r="23" spans="1:8" ht="20.25" customHeight="1" x14ac:dyDescent="0.25">
      <c r="A23" s="106" t="s">
        <v>135</v>
      </c>
      <c r="B23" s="203">
        <v>11634</v>
      </c>
      <c r="C23" s="295"/>
      <c r="D23" s="203">
        <v>280</v>
      </c>
      <c r="E23" s="295"/>
      <c r="F23" s="114">
        <v>0</v>
      </c>
      <c r="G23" s="112"/>
      <c r="H23" s="114">
        <v>0</v>
      </c>
    </row>
    <row r="24" spans="1:8" ht="20.25" customHeight="1" x14ac:dyDescent="0.25">
      <c r="A24" s="106" t="s">
        <v>110</v>
      </c>
      <c r="B24" s="203">
        <v>1634</v>
      </c>
      <c r="C24" s="295"/>
      <c r="D24" s="203">
        <v>2480</v>
      </c>
      <c r="E24" s="295"/>
      <c r="F24" s="114">
        <v>807</v>
      </c>
      <c r="G24" s="112"/>
      <c r="H24" s="114">
        <v>1111</v>
      </c>
    </row>
    <row r="25" spans="1:8" ht="20.25" customHeight="1" x14ac:dyDescent="0.25">
      <c r="A25" s="106" t="s">
        <v>111</v>
      </c>
      <c r="B25" s="203">
        <v>856</v>
      </c>
      <c r="C25" s="295"/>
      <c r="D25" s="203">
        <v>929</v>
      </c>
      <c r="E25" s="295"/>
      <c r="F25" s="111">
        <v>0</v>
      </c>
      <c r="G25" s="112"/>
      <c r="H25" s="111">
        <v>0</v>
      </c>
    </row>
    <row r="26" spans="1:8" ht="20.25" customHeight="1" x14ac:dyDescent="0.25">
      <c r="A26" s="106" t="s">
        <v>94</v>
      </c>
      <c r="B26" s="115">
        <v>-251</v>
      </c>
      <c r="C26" s="295"/>
      <c r="D26" s="115">
        <v>-324</v>
      </c>
      <c r="E26" s="295"/>
      <c r="F26" s="116">
        <v>-1646</v>
      </c>
      <c r="G26" s="112"/>
      <c r="H26" s="116">
        <v>-33</v>
      </c>
    </row>
    <row r="27" spans="1:8" s="45" customFormat="1" ht="20.25" customHeight="1" x14ac:dyDescent="0.25">
      <c r="A27" s="117"/>
      <c r="B27" s="118">
        <f>SUM(B11:B26)</f>
        <v>262902</v>
      </c>
      <c r="C27" s="118"/>
      <c r="D27" s="118">
        <f>SUM(D11:D26)</f>
        <v>177917</v>
      </c>
      <c r="E27" s="118"/>
      <c r="F27" s="118">
        <f>SUM(F11:F26)</f>
        <v>164367</v>
      </c>
      <c r="G27" s="118"/>
      <c r="H27" s="118">
        <f>SUM(H11:H26)</f>
        <v>167634</v>
      </c>
    </row>
    <row r="28" spans="1:8" ht="20.25" customHeight="1" x14ac:dyDescent="0.25">
      <c r="A28" s="113" t="s">
        <v>34</v>
      </c>
      <c r="B28" s="295"/>
      <c r="C28" s="295"/>
      <c r="D28" s="295"/>
      <c r="E28" s="295"/>
      <c r="F28" s="112"/>
      <c r="G28" s="112"/>
      <c r="H28" s="112"/>
    </row>
    <row r="29" spans="1:8" ht="20.25" customHeight="1" x14ac:dyDescent="0.25">
      <c r="A29" s="106" t="s">
        <v>148</v>
      </c>
      <c r="B29" s="203">
        <v>39922</v>
      </c>
      <c r="C29" s="295"/>
      <c r="D29" s="203">
        <v>-190215</v>
      </c>
      <c r="E29" s="295"/>
      <c r="F29" s="203">
        <v>24895</v>
      </c>
      <c r="G29" s="112"/>
      <c r="H29" s="203">
        <v>-136307</v>
      </c>
    </row>
    <row r="30" spans="1:8" ht="20.25" customHeight="1" x14ac:dyDescent="0.25">
      <c r="A30" s="106" t="s">
        <v>35</v>
      </c>
      <c r="B30" s="203">
        <v>-89086</v>
      </c>
      <c r="C30" s="295"/>
      <c r="D30" s="203">
        <v>219742</v>
      </c>
      <c r="E30" s="295"/>
      <c r="F30" s="203">
        <v>30123</v>
      </c>
      <c r="G30" s="112"/>
      <c r="H30" s="203">
        <v>189747</v>
      </c>
    </row>
    <row r="31" spans="1:8" ht="20.25" customHeight="1" x14ac:dyDescent="0.25">
      <c r="A31" s="106" t="s">
        <v>0</v>
      </c>
      <c r="B31" s="203">
        <v>33646</v>
      </c>
      <c r="C31" s="295"/>
      <c r="D31" s="203">
        <v>13576</v>
      </c>
      <c r="E31" s="295"/>
      <c r="F31" s="203">
        <v>40471</v>
      </c>
      <c r="G31" s="112"/>
      <c r="H31" s="203">
        <v>12327</v>
      </c>
    </row>
    <row r="32" spans="1:8" ht="20.25" customHeight="1" x14ac:dyDescent="0.25">
      <c r="A32" s="106" t="s">
        <v>27</v>
      </c>
      <c r="B32" s="203">
        <v>-760</v>
      </c>
      <c r="C32" s="295"/>
      <c r="D32" s="203">
        <v>-9</v>
      </c>
      <c r="E32" s="295"/>
      <c r="F32" s="203">
        <v>-4</v>
      </c>
      <c r="G32" s="112"/>
      <c r="H32" s="203">
        <v>-9</v>
      </c>
    </row>
    <row r="33" spans="1:8" ht="20.25" customHeight="1" x14ac:dyDescent="0.25">
      <c r="A33" s="106" t="s">
        <v>167</v>
      </c>
      <c r="B33" s="203">
        <v>38313</v>
      </c>
      <c r="C33" s="295"/>
      <c r="D33" s="203">
        <v>7152</v>
      </c>
      <c r="E33" s="295"/>
      <c r="F33" s="203">
        <v>-5982</v>
      </c>
      <c r="G33" s="112"/>
      <c r="H33" s="203">
        <v>-22599</v>
      </c>
    </row>
    <row r="34" spans="1:8" ht="20.25" customHeight="1" x14ac:dyDescent="0.25">
      <c r="A34" s="106" t="s">
        <v>72</v>
      </c>
      <c r="B34" s="26">
        <v>-2905</v>
      </c>
      <c r="C34" s="110"/>
      <c r="D34" s="203">
        <v>-12648</v>
      </c>
      <c r="E34" s="186"/>
      <c r="F34" s="26">
        <v>-26325</v>
      </c>
      <c r="G34" s="112"/>
      <c r="H34" s="203">
        <v>-4476</v>
      </c>
    </row>
    <row r="35" spans="1:8" ht="20.25" customHeight="1" x14ac:dyDescent="0.25">
      <c r="A35" s="106" t="s">
        <v>7</v>
      </c>
      <c r="B35" s="203">
        <f>-3858</f>
        <v>-3858</v>
      </c>
      <c r="C35" s="110"/>
      <c r="D35" s="203">
        <v>4636</v>
      </c>
      <c r="E35" s="186"/>
      <c r="F35" s="26">
        <v>153</v>
      </c>
      <c r="G35" s="112"/>
      <c r="H35" s="203">
        <v>-255</v>
      </c>
    </row>
    <row r="36" spans="1:8" ht="20.25" customHeight="1" x14ac:dyDescent="0.25">
      <c r="A36" s="106" t="s">
        <v>214</v>
      </c>
      <c r="B36" s="203">
        <f>-332</f>
        <v>-332</v>
      </c>
      <c r="C36" s="279"/>
      <c r="D36" s="203">
        <v>0</v>
      </c>
      <c r="E36" s="279"/>
      <c r="F36" s="203">
        <v>0</v>
      </c>
      <c r="G36" s="112"/>
      <c r="H36" s="203">
        <v>0</v>
      </c>
    </row>
    <row r="37" spans="1:8" ht="20.25" customHeight="1" x14ac:dyDescent="0.25">
      <c r="A37" s="106" t="s">
        <v>168</v>
      </c>
      <c r="B37" s="115">
        <v>-1347</v>
      </c>
      <c r="C37" s="110"/>
      <c r="D37" s="115">
        <v>-11076</v>
      </c>
      <c r="E37" s="186"/>
      <c r="F37" s="115">
        <v>-207</v>
      </c>
      <c r="G37" s="112"/>
      <c r="H37" s="115">
        <v>-2587</v>
      </c>
    </row>
    <row r="38" spans="1:8" ht="20.25" customHeight="1" x14ac:dyDescent="0.25">
      <c r="A38" s="106" t="s">
        <v>139</v>
      </c>
      <c r="B38" s="26">
        <f>SUM(B27:B37)</f>
        <v>276495</v>
      </c>
      <c r="C38" s="110"/>
      <c r="D38" s="203">
        <f>SUM(D27:D37)</f>
        <v>209075</v>
      </c>
      <c r="E38" s="186"/>
      <c r="F38" s="26">
        <f>SUM(F27:F37)</f>
        <v>227491</v>
      </c>
      <c r="H38" s="203">
        <f>SUM(H27:H37)</f>
        <v>203475</v>
      </c>
    </row>
    <row r="39" spans="1:8" ht="20.25" customHeight="1" x14ac:dyDescent="0.25">
      <c r="A39" s="106" t="s">
        <v>117</v>
      </c>
      <c r="B39" s="26">
        <v>-6876</v>
      </c>
      <c r="C39" s="110"/>
      <c r="D39" s="203">
        <v>-6789</v>
      </c>
      <c r="E39" s="186"/>
      <c r="F39" s="26">
        <v>-8240</v>
      </c>
      <c r="G39" s="112"/>
      <c r="H39" s="203">
        <v>-6288</v>
      </c>
    </row>
    <row r="40" spans="1:8" s="25" customFormat="1" ht="20.25" customHeight="1" x14ac:dyDescent="0.25">
      <c r="A40" s="7" t="s">
        <v>140</v>
      </c>
      <c r="B40" s="119">
        <f>SUM(B38,B39:B39)</f>
        <v>269619</v>
      </c>
      <c r="C40" s="120"/>
      <c r="D40" s="119">
        <f>SUM(D38,D39:D39)</f>
        <v>202286</v>
      </c>
      <c r="E40" s="121"/>
      <c r="F40" s="119">
        <f>SUM(F38,F39:F39)</f>
        <v>219251</v>
      </c>
      <c r="G40" s="120"/>
      <c r="H40" s="119">
        <f>SUM(H38,H39:H39)</f>
        <v>197187</v>
      </c>
    </row>
    <row r="41" spans="1:8" s="25" customFormat="1" ht="20.25" customHeight="1" x14ac:dyDescent="0.25">
      <c r="A41" s="43"/>
      <c r="B41" s="122"/>
      <c r="C41" s="26"/>
      <c r="D41" s="122"/>
      <c r="E41" s="32"/>
      <c r="F41" s="26"/>
      <c r="G41" s="26"/>
      <c r="H41" s="203"/>
    </row>
    <row r="42" spans="1:8" s="100" customFormat="1" ht="20.25" customHeight="1" x14ac:dyDescent="0.25">
      <c r="A42" s="3" t="s">
        <v>147</v>
      </c>
      <c r="B42" s="66"/>
      <c r="C42" s="37"/>
      <c r="D42" s="66"/>
      <c r="E42" s="37"/>
      <c r="F42" s="37"/>
      <c r="G42" s="37"/>
      <c r="H42" s="37"/>
    </row>
    <row r="43" spans="1:8" ht="20.25" customHeight="1" x14ac:dyDescent="0.25">
      <c r="A43" s="123" t="s">
        <v>91</v>
      </c>
    </row>
    <row r="44" spans="1:8" s="105" customFormat="1" ht="20.25" customHeight="1" x14ac:dyDescent="0.25">
      <c r="A44" s="102"/>
      <c r="B44" s="103"/>
      <c r="C44" s="104"/>
      <c r="D44" s="103"/>
      <c r="E44" s="104"/>
      <c r="F44" s="104"/>
      <c r="G44" s="104"/>
      <c r="H44" s="104"/>
    </row>
    <row r="45" spans="1:8" ht="20.25" customHeight="1" x14ac:dyDescent="0.25">
      <c r="A45" s="106" t="s">
        <v>3</v>
      </c>
      <c r="B45" s="311" t="s">
        <v>2</v>
      </c>
      <c r="C45" s="311"/>
      <c r="D45" s="311"/>
      <c r="E45" s="187"/>
      <c r="F45" s="312" t="s">
        <v>15</v>
      </c>
      <c r="G45" s="312"/>
      <c r="H45" s="312"/>
    </row>
    <row r="46" spans="1:8" ht="20.25" customHeight="1" x14ac:dyDescent="0.25">
      <c r="B46" s="311" t="s">
        <v>16</v>
      </c>
      <c r="C46" s="311"/>
      <c r="D46" s="311"/>
      <c r="E46" s="44"/>
      <c r="F46" s="311" t="s">
        <v>16</v>
      </c>
      <c r="G46" s="311"/>
      <c r="H46" s="311"/>
    </row>
    <row r="47" spans="1:8" s="25" customFormat="1" ht="20.25" customHeight="1" x14ac:dyDescent="0.25">
      <c r="A47" s="43"/>
      <c r="B47" s="309" t="s">
        <v>86</v>
      </c>
      <c r="C47" s="309"/>
      <c r="D47" s="309"/>
      <c r="E47" s="103"/>
      <c r="F47" s="309" t="s">
        <v>86</v>
      </c>
      <c r="G47" s="309"/>
      <c r="H47" s="309"/>
    </row>
    <row r="48" spans="1:8" s="25" customFormat="1" ht="20.25" customHeight="1" x14ac:dyDescent="0.25">
      <c r="A48" s="43"/>
      <c r="B48" s="309" t="s">
        <v>85</v>
      </c>
      <c r="C48" s="309"/>
      <c r="D48" s="309"/>
      <c r="E48" s="103"/>
      <c r="F48" s="309" t="s">
        <v>85</v>
      </c>
      <c r="G48" s="309"/>
      <c r="H48" s="309"/>
    </row>
    <row r="49" spans="1:8" ht="20.25" customHeight="1" x14ac:dyDescent="0.25">
      <c r="B49" s="107" t="s">
        <v>189</v>
      </c>
      <c r="C49" s="108"/>
      <c r="D49" s="107" t="s">
        <v>146</v>
      </c>
      <c r="E49" s="108"/>
      <c r="F49" s="107" t="s">
        <v>189</v>
      </c>
      <c r="G49" s="108"/>
      <c r="H49" s="107" t="s">
        <v>146</v>
      </c>
    </row>
    <row r="50" spans="1:8" ht="20.25" customHeight="1" x14ac:dyDescent="0.25">
      <c r="B50" s="310" t="s">
        <v>87</v>
      </c>
      <c r="C50" s="310"/>
      <c r="D50" s="310"/>
      <c r="E50" s="310"/>
      <c r="F50" s="310"/>
      <c r="G50" s="310"/>
      <c r="H50" s="310"/>
    </row>
    <row r="51" spans="1:8" s="25" customFormat="1" ht="20.25" customHeight="1" x14ac:dyDescent="0.25">
      <c r="A51" s="124" t="s">
        <v>13</v>
      </c>
      <c r="B51" s="26"/>
      <c r="C51" s="26"/>
      <c r="D51" s="26"/>
      <c r="E51" s="32"/>
      <c r="F51" s="125"/>
      <c r="G51" s="125"/>
      <c r="H51" s="125"/>
    </row>
    <row r="52" spans="1:8" ht="20.25" customHeight="1" x14ac:dyDescent="0.25">
      <c r="A52" s="43" t="s">
        <v>231</v>
      </c>
      <c r="B52" s="203">
        <v>0</v>
      </c>
      <c r="C52" s="295"/>
      <c r="D52" s="203">
        <v>0</v>
      </c>
      <c r="E52" s="295"/>
      <c r="F52" s="203">
        <v>-16000</v>
      </c>
      <c r="G52" s="112"/>
      <c r="H52" s="203">
        <v>0</v>
      </c>
    </row>
    <row r="53" spans="1:8" ht="20.25" customHeight="1" x14ac:dyDescent="0.25">
      <c r="A53" s="43" t="s">
        <v>138</v>
      </c>
      <c r="B53" s="203">
        <v>-8</v>
      </c>
      <c r="C53" s="295"/>
      <c r="D53" s="203">
        <v>-33</v>
      </c>
      <c r="E53" s="295"/>
      <c r="F53" s="203">
        <v>-8</v>
      </c>
      <c r="G53" s="112"/>
      <c r="H53" s="203">
        <v>-33</v>
      </c>
    </row>
    <row r="54" spans="1:8" s="25" customFormat="1" ht="20.25" customHeight="1" x14ac:dyDescent="0.25">
      <c r="A54" s="43" t="s">
        <v>95</v>
      </c>
      <c r="B54" s="203">
        <v>-97179</v>
      </c>
      <c r="C54" s="203"/>
      <c r="D54" s="203">
        <v>-41923</v>
      </c>
      <c r="E54" s="209"/>
      <c r="F54" s="203">
        <v>-26119</v>
      </c>
      <c r="G54" s="26"/>
      <c r="H54" s="203">
        <v>-1138</v>
      </c>
    </row>
    <row r="55" spans="1:8" s="25" customFormat="1" ht="20.25" customHeight="1" x14ac:dyDescent="0.25">
      <c r="A55" s="43" t="s">
        <v>125</v>
      </c>
      <c r="B55" s="203">
        <v>-126</v>
      </c>
      <c r="C55" s="203"/>
      <c r="D55" s="203">
        <v>-68</v>
      </c>
      <c r="E55" s="209"/>
      <c r="F55" s="203">
        <v>0</v>
      </c>
      <c r="G55" s="26"/>
      <c r="H55" s="203">
        <v>0</v>
      </c>
    </row>
    <row r="56" spans="1:8" s="202" customFormat="1" ht="20.25" customHeight="1" x14ac:dyDescent="0.25">
      <c r="A56" s="43" t="s">
        <v>215</v>
      </c>
      <c r="B56" s="128">
        <v>0</v>
      </c>
      <c r="C56" s="203"/>
      <c r="D56" s="128">
        <v>0</v>
      </c>
      <c r="E56" s="209"/>
      <c r="F56" s="126">
        <v>1212</v>
      </c>
      <c r="G56" s="203"/>
      <c r="H56" s="126">
        <v>0</v>
      </c>
    </row>
    <row r="57" spans="1:8" s="25" customFormat="1" ht="20.25" customHeight="1" x14ac:dyDescent="0.25">
      <c r="A57" s="43" t="s">
        <v>96</v>
      </c>
      <c r="B57" s="126">
        <v>449</v>
      </c>
      <c r="C57" s="203"/>
      <c r="D57" s="126">
        <v>380</v>
      </c>
      <c r="E57" s="209"/>
      <c r="F57" s="203">
        <v>0</v>
      </c>
      <c r="G57" s="26"/>
      <c r="H57" s="203">
        <v>355</v>
      </c>
    </row>
    <row r="58" spans="1:8" s="25" customFormat="1" ht="20.25" customHeight="1" x14ac:dyDescent="0.25">
      <c r="A58" s="43" t="s">
        <v>73</v>
      </c>
      <c r="B58" s="126">
        <v>0</v>
      </c>
      <c r="C58" s="126"/>
      <c r="D58" s="126">
        <v>-1628</v>
      </c>
      <c r="E58" s="208"/>
      <c r="F58" s="126">
        <v>0</v>
      </c>
      <c r="G58" s="126"/>
      <c r="H58" s="126">
        <v>0</v>
      </c>
    </row>
    <row r="59" spans="1:8" s="25" customFormat="1" ht="20.25" customHeight="1" x14ac:dyDescent="0.25">
      <c r="A59" s="43" t="s">
        <v>32</v>
      </c>
      <c r="B59" s="26">
        <v>251</v>
      </c>
      <c r="C59" s="26"/>
      <c r="D59" s="203">
        <v>324</v>
      </c>
      <c r="E59" s="32"/>
      <c r="F59" s="26">
        <v>1646</v>
      </c>
      <c r="G59" s="26"/>
      <c r="H59" s="203">
        <v>33</v>
      </c>
    </row>
    <row r="60" spans="1:8" s="127" customFormat="1" ht="20.25" customHeight="1" x14ac:dyDescent="0.25">
      <c r="A60" s="7" t="s">
        <v>222</v>
      </c>
      <c r="B60" s="119">
        <f>SUM(B52:B59)</f>
        <v>-96613</v>
      </c>
      <c r="C60" s="120"/>
      <c r="D60" s="119">
        <f>SUM(D52:D59)</f>
        <v>-42948</v>
      </c>
      <c r="E60" s="121"/>
      <c r="F60" s="119">
        <f>SUM(F52:F59)</f>
        <v>-39269</v>
      </c>
      <c r="G60" s="120"/>
      <c r="H60" s="119">
        <f>SUM(H52:H59)</f>
        <v>-783</v>
      </c>
    </row>
    <row r="61" spans="1:8" s="25" customFormat="1" ht="20.25" customHeight="1" x14ac:dyDescent="0.25">
      <c r="A61" s="7"/>
      <c r="B61" s="126"/>
      <c r="C61" s="26"/>
      <c r="D61" s="126"/>
      <c r="E61" s="32"/>
      <c r="F61" s="126"/>
      <c r="G61" s="26"/>
      <c r="H61" s="126"/>
    </row>
    <row r="62" spans="1:8" s="25" customFormat="1" ht="20.25" customHeight="1" x14ac:dyDescent="0.25">
      <c r="A62" s="124" t="s">
        <v>14</v>
      </c>
      <c r="B62" s="26"/>
      <c r="C62" s="26"/>
      <c r="D62" s="203"/>
      <c r="E62" s="32"/>
      <c r="F62" s="26"/>
      <c r="G62" s="26"/>
      <c r="H62" s="203"/>
    </row>
    <row r="63" spans="1:8" s="25" customFormat="1" ht="20.25" customHeight="1" x14ac:dyDescent="0.25">
      <c r="A63" s="43" t="s">
        <v>221</v>
      </c>
      <c r="D63" s="202"/>
      <c r="H63" s="202"/>
    </row>
    <row r="64" spans="1:8" s="25" customFormat="1" ht="20.25" customHeight="1" x14ac:dyDescent="0.25">
      <c r="A64" s="43" t="s">
        <v>75</v>
      </c>
      <c r="B64" s="128">
        <v>-49907</v>
      </c>
      <c r="C64" s="26"/>
      <c r="D64" s="128">
        <v>-60234</v>
      </c>
      <c r="E64" s="32"/>
      <c r="F64" s="25">
        <v>-96192</v>
      </c>
      <c r="G64" s="26"/>
      <c r="H64" s="202">
        <v>-132378</v>
      </c>
    </row>
    <row r="65" spans="1:8" s="25" customFormat="1" ht="20.25" customHeight="1" x14ac:dyDescent="0.25">
      <c r="A65" s="43" t="s">
        <v>213</v>
      </c>
      <c r="B65" s="128">
        <v>-18704</v>
      </c>
      <c r="C65" s="26"/>
      <c r="D65" s="128">
        <v>-8396</v>
      </c>
      <c r="E65" s="209"/>
      <c r="F65" s="203">
        <v>-5461</v>
      </c>
      <c r="G65" s="203"/>
      <c r="H65" s="203">
        <v>-4959</v>
      </c>
    </row>
    <row r="66" spans="1:8" s="25" customFormat="1" ht="20.25" customHeight="1" x14ac:dyDescent="0.25">
      <c r="A66" s="43" t="s">
        <v>169</v>
      </c>
      <c r="B66" s="126">
        <v>-150</v>
      </c>
      <c r="C66" s="26"/>
      <c r="D66" s="126">
        <v>-300</v>
      </c>
      <c r="E66" s="32"/>
      <c r="F66" s="26">
        <v>0</v>
      </c>
      <c r="G66" s="26"/>
      <c r="H66" s="203">
        <v>0</v>
      </c>
    </row>
    <row r="67" spans="1:8" s="25" customFormat="1" ht="20.25" customHeight="1" x14ac:dyDescent="0.25">
      <c r="A67" s="43" t="s">
        <v>113</v>
      </c>
      <c r="B67" s="128">
        <v>-26250</v>
      </c>
      <c r="C67" s="26"/>
      <c r="D67" s="128">
        <v>-28408</v>
      </c>
      <c r="E67" s="32"/>
      <c r="F67" s="126">
        <v>-26250</v>
      </c>
      <c r="G67" s="26"/>
      <c r="H67" s="126">
        <v>-36250</v>
      </c>
    </row>
    <row r="68" spans="1:8" s="25" customFormat="1" ht="20.25" customHeight="1" x14ac:dyDescent="0.25">
      <c r="A68" s="129" t="s">
        <v>41</v>
      </c>
      <c r="B68" s="128">
        <v>-45191</v>
      </c>
      <c r="C68" s="26"/>
      <c r="D68" s="128">
        <v>-52588</v>
      </c>
      <c r="E68" s="32"/>
      <c r="F68" s="26">
        <v>-36784</v>
      </c>
      <c r="G68" s="26"/>
      <c r="H68" s="203">
        <v>-41017</v>
      </c>
    </row>
    <row r="69" spans="1:8" s="25" customFormat="1" ht="20.25" customHeight="1" x14ac:dyDescent="0.25">
      <c r="A69" s="43" t="s">
        <v>40</v>
      </c>
      <c r="B69" s="128">
        <v>-1474</v>
      </c>
      <c r="C69" s="26"/>
      <c r="D69" s="128">
        <v>-1446</v>
      </c>
      <c r="E69" s="32"/>
      <c r="F69" s="26">
        <v>-569</v>
      </c>
      <c r="G69" s="26"/>
      <c r="H69" s="203">
        <v>-380</v>
      </c>
    </row>
    <row r="70" spans="1:8" s="127" customFormat="1" ht="20.25" customHeight="1" x14ac:dyDescent="0.25">
      <c r="A70" s="123" t="s">
        <v>216</v>
      </c>
      <c r="B70" s="130">
        <f>SUM(B64:B69)</f>
        <v>-141676</v>
      </c>
      <c r="C70" s="120"/>
      <c r="D70" s="130">
        <f>SUM(D64:D69)</f>
        <v>-151372</v>
      </c>
      <c r="E70" s="121"/>
      <c r="F70" s="130">
        <f>SUM(F64:F69)</f>
        <v>-165256</v>
      </c>
      <c r="G70" s="121"/>
      <c r="H70" s="130">
        <f>SUM(H64:H69)</f>
        <v>-214984</v>
      </c>
    </row>
    <row r="71" spans="1:8" s="127" customFormat="1" ht="20.25" customHeight="1" x14ac:dyDescent="0.25">
      <c r="A71" s="106" t="s">
        <v>97</v>
      </c>
      <c r="B71" s="131"/>
      <c r="C71" s="120"/>
      <c r="D71" s="131"/>
      <c r="E71" s="121"/>
      <c r="F71" s="131"/>
      <c r="G71" s="121"/>
      <c r="H71" s="131"/>
    </row>
    <row r="72" spans="1:8" s="127" customFormat="1" ht="20.25" customHeight="1" x14ac:dyDescent="0.25">
      <c r="A72" s="106" t="s">
        <v>98</v>
      </c>
      <c r="B72" s="104">
        <f>B70+B60+B40</f>
        <v>31330</v>
      </c>
      <c r="C72" s="126"/>
      <c r="D72" s="208">
        <f>D70+D60+D40</f>
        <v>7966</v>
      </c>
      <c r="E72" s="104"/>
      <c r="F72" s="104">
        <f>F70+F60+F40</f>
        <v>14726</v>
      </c>
      <c r="G72" s="104"/>
      <c r="H72" s="208">
        <f>H70+H60+H40</f>
        <v>-18580</v>
      </c>
    </row>
    <row r="73" spans="1:8" s="127" customFormat="1" ht="20.25" customHeight="1" x14ac:dyDescent="0.25">
      <c r="A73" s="106" t="s">
        <v>99</v>
      </c>
      <c r="B73" s="104"/>
      <c r="C73" s="126"/>
      <c r="D73" s="208"/>
      <c r="E73" s="104"/>
      <c r="F73" s="104"/>
      <c r="G73" s="104"/>
      <c r="H73" s="208"/>
    </row>
    <row r="74" spans="1:8" s="127" customFormat="1" ht="20.25" customHeight="1" x14ac:dyDescent="0.25">
      <c r="A74" s="106" t="s">
        <v>100</v>
      </c>
      <c r="B74" s="132">
        <v>254</v>
      </c>
      <c r="C74" s="26"/>
      <c r="D74" s="132">
        <v>350</v>
      </c>
      <c r="E74" s="32"/>
      <c r="F74" s="132">
        <v>0</v>
      </c>
      <c r="G74" s="32"/>
      <c r="H74" s="132">
        <v>0</v>
      </c>
    </row>
    <row r="75" spans="1:8" s="25" customFormat="1" ht="20.25" customHeight="1" x14ac:dyDescent="0.25">
      <c r="A75" s="7" t="s">
        <v>92</v>
      </c>
      <c r="B75" s="133">
        <f>SUM(B72:B74)</f>
        <v>31584</v>
      </c>
      <c r="C75" s="121"/>
      <c r="D75" s="133">
        <f>SUM(D72:D74)</f>
        <v>8316</v>
      </c>
      <c r="E75" s="121"/>
      <c r="F75" s="133">
        <f>SUM(F72:F74)</f>
        <v>14726</v>
      </c>
      <c r="G75" s="120"/>
      <c r="H75" s="133">
        <f>SUM(H72:H74)</f>
        <v>-18580</v>
      </c>
    </row>
    <row r="76" spans="1:8" s="25" customFormat="1" ht="20.25" customHeight="1" x14ac:dyDescent="0.25">
      <c r="A76" s="43" t="s">
        <v>136</v>
      </c>
      <c r="B76" s="115">
        <f>'BS-3-4'!F11</f>
        <v>85549</v>
      </c>
      <c r="C76" s="104"/>
      <c r="D76" s="115">
        <v>91126</v>
      </c>
      <c r="E76" s="104"/>
      <c r="F76" s="276">
        <f>'BS-3-4'!J11</f>
        <v>1745</v>
      </c>
      <c r="G76" s="126"/>
      <c r="H76" s="115">
        <v>34102</v>
      </c>
    </row>
    <row r="77" spans="1:8" s="127" customFormat="1" ht="20.25" customHeight="1" thickBot="1" x14ac:dyDescent="0.3">
      <c r="A77" s="123" t="s">
        <v>137</v>
      </c>
      <c r="B77" s="134">
        <f>SUM(B75:B76)</f>
        <v>117133</v>
      </c>
      <c r="C77" s="121"/>
      <c r="D77" s="134">
        <f>SUM(D75:D76)</f>
        <v>99442</v>
      </c>
      <c r="E77" s="121"/>
      <c r="F77" s="135">
        <f>SUM(F75:F76)</f>
        <v>16471</v>
      </c>
      <c r="G77" s="136"/>
      <c r="H77" s="135">
        <f>SUM(H75:H76)</f>
        <v>15522</v>
      </c>
    </row>
    <row r="78" spans="1:8" s="127" customFormat="1" ht="20.25" customHeight="1" thickTop="1" x14ac:dyDescent="0.25">
      <c r="A78" s="123"/>
      <c r="B78" s="191"/>
      <c r="C78" s="121"/>
      <c r="D78" s="191"/>
      <c r="E78" s="121"/>
      <c r="F78" s="191"/>
      <c r="G78" s="136"/>
      <c r="H78" s="191"/>
    </row>
    <row r="79" spans="1:8" s="127" customFormat="1" ht="20.25" customHeight="1" x14ac:dyDescent="0.25">
      <c r="A79" s="109" t="s">
        <v>171</v>
      </c>
      <c r="B79" s="191"/>
      <c r="C79" s="121"/>
      <c r="D79" s="191"/>
      <c r="E79" s="121"/>
      <c r="F79" s="191"/>
      <c r="G79" s="136"/>
      <c r="H79" s="191"/>
    </row>
    <row r="80" spans="1:8" s="127" customFormat="1" ht="20.25" customHeight="1" x14ac:dyDescent="0.25">
      <c r="A80" s="123"/>
      <c r="B80" s="191"/>
      <c r="C80" s="121"/>
      <c r="D80" s="191"/>
      <c r="E80" s="121"/>
      <c r="F80" s="191"/>
      <c r="G80" s="136"/>
      <c r="H80" s="191"/>
    </row>
    <row r="81" spans="1:8" s="127" customFormat="1" ht="20.25" customHeight="1" x14ac:dyDescent="0.25">
      <c r="A81" s="123" t="s">
        <v>172</v>
      </c>
      <c r="B81" s="191"/>
      <c r="C81" s="121"/>
      <c r="D81" s="191"/>
      <c r="E81" s="121"/>
      <c r="F81" s="191"/>
      <c r="G81" s="136"/>
      <c r="H81" s="191"/>
    </row>
    <row r="82" spans="1:8" s="127" customFormat="1" ht="20.25" customHeight="1" x14ac:dyDescent="0.25">
      <c r="A82" s="106" t="s">
        <v>173</v>
      </c>
      <c r="B82" s="208">
        <v>12166</v>
      </c>
      <c r="C82" s="32"/>
      <c r="D82" s="208">
        <v>34911</v>
      </c>
      <c r="E82" s="32"/>
      <c r="F82" s="104">
        <v>1788</v>
      </c>
      <c r="G82" s="126"/>
      <c r="H82" s="208">
        <v>2638</v>
      </c>
    </row>
    <row r="83" spans="1:8" s="25" customFormat="1" ht="20.25" customHeight="1" x14ac:dyDescent="0.25">
      <c r="A83" s="106" t="s">
        <v>174</v>
      </c>
      <c r="B83" s="208">
        <v>0</v>
      </c>
      <c r="C83" s="32"/>
      <c r="D83" s="208">
        <v>970</v>
      </c>
      <c r="E83" s="32"/>
      <c r="F83" s="104">
        <v>0</v>
      </c>
      <c r="G83" s="32"/>
      <c r="H83" s="208" t="s">
        <v>170</v>
      </c>
    </row>
    <row r="84" spans="1:8" s="25" customFormat="1" ht="20.25" customHeight="1" x14ac:dyDescent="0.25">
      <c r="A84" s="106" t="s">
        <v>232</v>
      </c>
      <c r="B84" s="32">
        <v>-33245</v>
      </c>
      <c r="C84" s="32"/>
      <c r="D84" s="209">
        <v>12265</v>
      </c>
      <c r="E84" s="32"/>
      <c r="F84" s="32">
        <v>-18915</v>
      </c>
      <c r="G84" s="32"/>
      <c r="H84" s="209">
        <v>3124</v>
      </c>
    </row>
    <row r="85" spans="1:8" s="25" customFormat="1" ht="20.25" customHeight="1" x14ac:dyDescent="0.25">
      <c r="A85" s="106"/>
      <c r="B85" s="137"/>
      <c r="C85" s="32"/>
      <c r="D85" s="137"/>
      <c r="E85" s="32"/>
      <c r="F85" s="32"/>
      <c r="G85" s="32"/>
      <c r="H85" s="209"/>
    </row>
    <row r="86" spans="1:8" ht="20.25" customHeight="1" x14ac:dyDescent="0.25">
      <c r="A86" s="138"/>
      <c r="B86" s="139"/>
      <c r="C86" s="139"/>
      <c r="D86" s="139"/>
      <c r="E86" s="139"/>
      <c r="F86" s="139"/>
      <c r="G86" s="139"/>
      <c r="H86" s="139"/>
    </row>
    <row r="87" spans="1:8" ht="20.25" customHeight="1" x14ac:dyDescent="0.25">
      <c r="A87" s="140"/>
      <c r="B87" s="141"/>
      <c r="C87" s="139"/>
      <c r="D87" s="141"/>
      <c r="E87" s="139"/>
      <c r="F87" s="139"/>
      <c r="G87" s="139"/>
      <c r="H87" s="139"/>
    </row>
    <row r="88" spans="1:8" ht="20.25" customHeight="1" x14ac:dyDescent="0.25">
      <c r="A88" s="140"/>
      <c r="B88" s="141"/>
      <c r="C88" s="142"/>
      <c r="D88" s="141"/>
      <c r="E88" s="142"/>
      <c r="F88" s="139"/>
      <c r="G88" s="139"/>
      <c r="H88" s="139"/>
    </row>
    <row r="89" spans="1:8" ht="20.25" customHeight="1" x14ac:dyDescent="0.25">
      <c r="G89" s="139"/>
    </row>
    <row r="90" spans="1:8" ht="20.25" customHeight="1" x14ac:dyDescent="0.25">
      <c r="G90" s="139"/>
    </row>
  </sheetData>
  <customSheetViews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2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3"/>
      <headerFooter alignWithMargins="0"/>
    </customSheetView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8">
    <mergeCell ref="B50:H50"/>
    <mergeCell ref="B45:D45"/>
    <mergeCell ref="F45:H45"/>
    <mergeCell ref="B46:D46"/>
    <mergeCell ref="F46:H46"/>
    <mergeCell ref="B48:D48"/>
    <mergeCell ref="F48:H48"/>
    <mergeCell ref="B47:D47"/>
    <mergeCell ref="F47:H47"/>
    <mergeCell ref="B7:D7"/>
    <mergeCell ref="F7:H7"/>
    <mergeCell ref="B9:H9"/>
    <mergeCell ref="B4:D4"/>
    <mergeCell ref="F4:H4"/>
    <mergeCell ref="B5:D5"/>
    <mergeCell ref="F5:H5"/>
    <mergeCell ref="B6:D6"/>
    <mergeCell ref="F6:H6"/>
  </mergeCells>
  <phoneticPr fontId="0" type="noConversion"/>
  <pageMargins left="0.8" right="0.8" top="0.48" bottom="0.5" header="0.5" footer="0.5"/>
  <pageSetup paperSize="9" scale="74" firstPageNumber="8" orientation="portrait" useFirstPageNumber="1" r:id="rId5"/>
  <headerFooter alignWithMargins="0">
    <oddFooter>&amp;L&amp;14The accompanying notes are an integral part of these interim financial statements.
&amp;C&amp;14&amp;P</oddFoot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BS-3-4</vt:lpstr>
      <vt:lpstr>SI-5</vt:lpstr>
      <vt:lpstr>SCE (conso)-6</vt:lpstr>
      <vt:lpstr>SCE-7</vt:lpstr>
      <vt:lpstr>SCF-8-9</vt:lpstr>
      <vt:lpstr>'BS-3-4'!Print_Area</vt:lpstr>
      <vt:lpstr>'SCE (conso)-6'!Print_Area</vt:lpstr>
      <vt:lpstr>'SCF-8-9'!Print_Area</vt:lpstr>
      <vt:lpstr>'SI-5'!Print_Area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thanyaporn</cp:lastModifiedBy>
  <cp:lastPrinted>2021-05-13T08:22:44Z</cp:lastPrinted>
  <dcterms:created xsi:type="dcterms:W3CDTF">2001-07-23T03:17:52Z</dcterms:created>
  <dcterms:modified xsi:type="dcterms:W3CDTF">2021-05-13T11:15:17Z</dcterms:modified>
</cp:coreProperties>
</file>