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backupFile="1" codeName="ThisWorkbook" defaultThemeVersion="124226"/>
  <bookViews>
    <workbookView xWindow="-105" yWindow="-105" windowWidth="19425" windowHeight="10425" tabRatio="796" activeTab="6"/>
  </bookViews>
  <sheets>
    <sheet name="SFP-7-8" sheetId="6" r:id="rId1"/>
    <sheet name="SI-9" sheetId="9" r:id="rId2"/>
    <sheet name="SCE (conso)" sheetId="13" r:id="rId3"/>
    <sheet name="SCE (conso) (2) " sheetId="15" r:id="rId4"/>
    <sheet name="SCE" sheetId="5" r:id="rId5"/>
    <sheet name="SCE (2)" sheetId="16" r:id="rId6"/>
    <sheet name="SCF-14-15" sheetId="4" r:id="rId7"/>
  </sheets>
  <definedNames>
    <definedName name="_xlnm.Print_Area" localSheetId="4">SCE!$A$1:$M$25</definedName>
    <definedName name="_xlnm.Print_Area" localSheetId="5">'SCE (2)'!$A$1:$M$20</definedName>
    <definedName name="_xlnm.Print_Area" localSheetId="2">'SCE (conso)'!$A$1:$Y$27</definedName>
    <definedName name="_xlnm.Print_Area" localSheetId="3">'SCE (conso) (2) '!$A$1:$AC$28</definedName>
    <definedName name="_xlnm.Print_Area" localSheetId="6">'SCF-14-15'!$A$1:$H$94</definedName>
    <definedName name="_xlnm.Print_Area" localSheetId="0">'SFP-7-8'!$A$1:$J$89</definedName>
    <definedName name="_xlnm.Print_Area" localSheetId="1">'SI-9'!$A$1:$J$58</definedName>
    <definedName name="Z_62C88142_195A_406E_A347_1C61EA880C0D_.wvu.PrintArea" localSheetId="6" hidden="1">'SCF-14-15'!$A$1:$H$91</definedName>
    <definedName name="Z_62C88142_195A_406E_A347_1C61EA880C0D_.wvu.PrintArea" localSheetId="0" hidden="1">'SFP-7-8'!$A$1:$J$88</definedName>
    <definedName name="Z_62C88142_195A_406E_A347_1C61EA880C0D_.wvu.PrintArea" localSheetId="1" hidden="1">'SI-9'!$A$1:$J$61</definedName>
    <definedName name="Z_8AE384D2_954E_4FC4_9E7B_72B2DA3D2D3A_.wvu.PrintArea" localSheetId="6" hidden="1">'SCF-14-15'!$A$1:$H$91</definedName>
    <definedName name="Z_8AE384D2_954E_4FC4_9E7B_72B2DA3D2D3A_.wvu.Rows" localSheetId="0" hidden="1">'SFP-7-8'!#REF!</definedName>
    <definedName name="Z_8AE384D2_954E_4FC4_9E7B_72B2DA3D2D3A_.wvu.Rows" localSheetId="1" hidden="1">'SI-9'!#REF!</definedName>
    <definedName name="Z_DFBF4CAE_57D7_4172_8C3A_8E3DF4930C4B_.wvu.PrintArea" localSheetId="6" hidden="1">'SCF-14-15'!$A$1:$H$91</definedName>
    <definedName name="Z_DFBF4CAE_57D7_4172_8C3A_8E3DF4930C4B_.wvu.Rows" localSheetId="0" hidden="1">'SFP-7-8'!#REF!</definedName>
    <definedName name="Z_DFBF4CAE_57D7_4172_8C3A_8E3DF4930C4B_.wvu.Rows" localSheetId="1" hidden="1">'SI-9'!#REF!</definedName>
    <definedName name="Z_E1DB4DD3_3D3D_4C8E_ADFF_122E3B5E40F3_.wvu.PrintArea" localSheetId="6" hidden="1">'SCF-14-15'!$A$1:$H$91</definedName>
    <definedName name="Z_E1DB4DD3_3D3D_4C8E_ADFF_122E3B5E40F3_.wvu.PrintArea" localSheetId="0" hidden="1">'SFP-7-8'!$A$1:$J$88</definedName>
    <definedName name="Z_E1DB4DD3_3D3D_4C8E_ADFF_122E3B5E40F3_.wvu.PrintArea" localSheetId="1" hidden="1">'SI-9'!$A$1:$J$61</definedName>
    <definedName name="Z_E1DB4DD3_3D3D_4C8E_ADFF_122E3B5E40F3_.wvu.Rows" localSheetId="0" hidden="1">'SFP-7-8'!#REF!</definedName>
    <definedName name="Z_E1DB4DD3_3D3D_4C8E_ADFF_122E3B5E40F3_.wvu.Rows" localSheetId="1" hidden="1">'SI-9'!#REF!</definedName>
  </definedNames>
  <calcPr calcId="191029"/>
  <customWorkbookViews>
    <customWorkbookView name="KPMG - Personal View" guid="{8AE384D2-954E-4FC4-9E7B-72B2DA3D2D3A}" mergeInterval="0" personalView="1" maximized="1" windowWidth="994" windowHeight="517" tabRatio="599" activeSheetId="1"/>
    <customWorkbookView name="MS-WINXPPRD - Personal View" guid="{E1DB4DD3-3D3D-4C8E-ADFF-122E3B5E40F3}" mergeInterval="0" personalView="1" maximized="1" windowWidth="1020" windowHeight="592" tabRatio="599" activeSheetId="4"/>
    <customWorkbookView name="AIS - Personal View" guid="{62C88142-195A-406E-A347-1C61EA880C0D}" mergeInterval="0" personalView="1" maximized="1" windowWidth="1276" windowHeight="848" tabRatio="599" activeSheetId="1"/>
    <customWorkbookView name="PwC User - Personal View" guid="{DFBF4CAE-57D7-4172-8C3A-8E3DF4930C4B}" mergeInterval="0" personalView="1" maximized="1" windowWidth="1020" windowHeight="592" tabRatio="599" activeSheetId="4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33" i="6" l="1"/>
  <c r="AC13" i="15" l="1"/>
  <c r="W13" i="15"/>
  <c r="Y13" i="15"/>
  <c r="AC17" i="15"/>
  <c r="W27" i="15" l="1"/>
  <c r="Y27" i="15"/>
  <c r="B80" i="4" l="1"/>
  <c r="D54" i="6"/>
  <c r="D53" i="9" l="1"/>
  <c r="F67" i="4" l="1"/>
  <c r="F80" i="4"/>
  <c r="I24" i="5" l="1"/>
  <c r="E27" i="15" l="1"/>
  <c r="E24" i="15"/>
  <c r="E19" i="15"/>
  <c r="G24" i="15"/>
  <c r="G19" i="15"/>
  <c r="G27" i="15" l="1"/>
  <c r="I19" i="15"/>
  <c r="I27" i="15"/>
  <c r="I24" i="15"/>
  <c r="AA19" i="15"/>
  <c r="W19" i="15"/>
  <c r="U19" i="15"/>
  <c r="S19" i="15"/>
  <c r="O19" i="15"/>
  <c r="M19" i="15"/>
  <c r="C19" i="15"/>
  <c r="K19" i="15"/>
  <c r="Y18" i="15"/>
  <c r="U26" i="15"/>
  <c r="AC18" i="15" l="1"/>
  <c r="F54" i="6" l="1"/>
  <c r="H54" i="6"/>
  <c r="J54" i="6"/>
  <c r="K19" i="16" l="1"/>
  <c r="M16" i="16" l="1"/>
  <c r="AC26" i="15"/>
  <c r="W26" i="15"/>
  <c r="AA22" i="15"/>
  <c r="W22" i="15"/>
  <c r="S23" i="15"/>
  <c r="W23" i="15" s="1"/>
  <c r="Y23" i="15" s="1"/>
  <c r="AC23" i="15" s="1"/>
  <c r="W17" i="15"/>
  <c r="Y17" i="15" s="1"/>
  <c r="J84" i="6"/>
  <c r="F84" i="6"/>
  <c r="F33" i="9"/>
  <c r="AC19" i="15" l="1"/>
  <c r="AC27" i="15" s="1"/>
  <c r="Y19" i="15"/>
  <c r="B85" i="4"/>
  <c r="F85" i="4"/>
  <c r="D67" i="4"/>
  <c r="H12" i="4"/>
  <c r="F12" i="4"/>
  <c r="H13" i="4"/>
  <c r="F13" i="4"/>
  <c r="D13" i="4"/>
  <c r="B13" i="4"/>
  <c r="K17" i="16"/>
  <c r="G17" i="16"/>
  <c r="E17" i="16"/>
  <c r="C17" i="16"/>
  <c r="C20" i="16" s="1"/>
  <c r="D27" i="15"/>
  <c r="AA24" i="15"/>
  <c r="W24" i="15"/>
  <c r="U24" i="15"/>
  <c r="S24" i="15"/>
  <c r="Q24" i="15"/>
  <c r="O24" i="15"/>
  <c r="K24" i="15"/>
  <c r="C24" i="15"/>
  <c r="Q19" i="15"/>
  <c r="O27" i="15"/>
  <c r="D26" i="13"/>
  <c r="J54" i="9"/>
  <c r="F54" i="9"/>
  <c r="F18" i="9"/>
  <c r="Q27" i="15" l="1"/>
  <c r="S27" i="15"/>
  <c r="C27" i="15"/>
  <c r="E20" i="16"/>
  <c r="G20" i="16"/>
  <c r="H80" i="6" s="1"/>
  <c r="U27" i="15"/>
  <c r="D82" i="6"/>
  <c r="AA27" i="15"/>
  <c r="K27" i="15"/>
  <c r="D80" i="6" s="1"/>
  <c r="K20" i="16"/>
  <c r="H82" i="6" s="1"/>
  <c r="M19" i="16"/>
  <c r="D85" i="6" l="1"/>
  <c r="B12" i="4"/>
  <c r="D15" i="6" l="1"/>
  <c r="D12" i="4" l="1"/>
  <c r="D41" i="9" l="1"/>
  <c r="H80" i="4" l="1"/>
  <c r="H67" i="4"/>
  <c r="D80" i="4"/>
  <c r="M24" i="5"/>
  <c r="K22" i="5"/>
  <c r="G22" i="5"/>
  <c r="E22" i="5"/>
  <c r="C22" i="5"/>
  <c r="K17" i="5"/>
  <c r="I17" i="5"/>
  <c r="G17" i="5"/>
  <c r="E17" i="5"/>
  <c r="C17" i="5"/>
  <c r="O23" i="13"/>
  <c r="O26" i="13" s="1"/>
  <c r="M23" i="13"/>
  <c r="M26" i="13" s="1"/>
  <c r="K23" i="13"/>
  <c r="G23" i="13"/>
  <c r="G26" i="13" s="1"/>
  <c r="E23" i="13"/>
  <c r="E26" i="13" s="1"/>
  <c r="C23" i="13"/>
  <c r="C26" i="13" s="1"/>
  <c r="Q23" i="13"/>
  <c r="W18" i="13"/>
  <c r="S18" i="13"/>
  <c r="Q18" i="13"/>
  <c r="O18" i="13"/>
  <c r="M18" i="13"/>
  <c r="K18" i="13"/>
  <c r="I18" i="13"/>
  <c r="G18" i="13"/>
  <c r="E18" i="13"/>
  <c r="C18" i="13"/>
  <c r="J41" i="9"/>
  <c r="J33" i="9"/>
  <c r="J18" i="9"/>
  <c r="J12" i="9"/>
  <c r="F41" i="9"/>
  <c r="F43" i="9" s="1"/>
  <c r="F12" i="9"/>
  <c r="F20" i="9" s="1"/>
  <c r="J20" i="9" l="1"/>
  <c r="J23" i="9" s="1"/>
  <c r="J25" i="9" s="1"/>
  <c r="J49" i="9" s="1"/>
  <c r="J47" i="9" s="1"/>
  <c r="C25" i="5"/>
  <c r="F23" i="9"/>
  <c r="F25" i="9" s="1"/>
  <c r="F49" i="9" s="1"/>
  <c r="F47" i="9" s="1"/>
  <c r="K25" i="5"/>
  <c r="K26" i="13"/>
  <c r="Q26" i="13"/>
  <c r="G25" i="5"/>
  <c r="E25" i="5"/>
  <c r="J43" i="9"/>
  <c r="M17" i="5"/>
  <c r="S23" i="13"/>
  <c r="S26" i="13" s="1"/>
  <c r="Y18" i="13"/>
  <c r="U18" i="13"/>
  <c r="J62" i="6"/>
  <c r="J31" i="6"/>
  <c r="J15" i="6"/>
  <c r="F62" i="6"/>
  <c r="F31" i="6"/>
  <c r="F15" i="6"/>
  <c r="B67" i="4"/>
  <c r="D18" i="9"/>
  <c r="D33" i="9"/>
  <c r="D43" i="9" s="1"/>
  <c r="C80" i="4"/>
  <c r="E80" i="4"/>
  <c r="G80" i="4"/>
  <c r="C67" i="4"/>
  <c r="C84" i="4"/>
  <c r="C86" i="4" s="1"/>
  <c r="E67" i="4"/>
  <c r="E84" i="4"/>
  <c r="E86" i="4" s="1"/>
  <c r="G67" i="4"/>
  <c r="H41" i="9"/>
  <c r="D31" i="6"/>
  <c r="D33" i="6" s="1"/>
  <c r="H31" i="6"/>
  <c r="H15" i="6"/>
  <c r="H33" i="9"/>
  <c r="H18" i="9"/>
  <c r="H12" i="9"/>
  <c r="D12" i="9"/>
  <c r="D62" i="6"/>
  <c r="A37" i="6"/>
  <c r="H62" i="6"/>
  <c r="G84" i="4"/>
  <c r="G86" i="4" s="1"/>
  <c r="H20" i="9" l="1"/>
  <c r="H23" i="9" s="1"/>
  <c r="H25" i="9" s="1"/>
  <c r="H49" i="9" s="1"/>
  <c r="H47" i="9" s="1"/>
  <c r="H33" i="6"/>
  <c r="D20" i="9"/>
  <c r="F33" i="6"/>
  <c r="J44" i="9"/>
  <c r="H10" i="4"/>
  <c r="H31" i="4" s="1"/>
  <c r="H43" i="4" s="1"/>
  <c r="H46" i="4" s="1"/>
  <c r="H84" i="4" s="1"/>
  <c r="H86" i="4" s="1"/>
  <c r="W23" i="13"/>
  <c r="W26" i="13" s="1"/>
  <c r="H43" i="9"/>
  <c r="F64" i="6"/>
  <c r="D10" i="4"/>
  <c r="J64" i="6"/>
  <c r="H64" i="6"/>
  <c r="D64" i="6"/>
  <c r="H57" i="9" l="1"/>
  <c r="I15" i="16"/>
  <c r="D23" i="9"/>
  <c r="D25" i="9" s="1"/>
  <c r="J57" i="9"/>
  <c r="F10" i="4"/>
  <c r="F31" i="4" s="1"/>
  <c r="D31" i="4"/>
  <c r="D43" i="4" s="1"/>
  <c r="D46" i="4" s="1"/>
  <c r="D84" i="4" s="1"/>
  <c r="D86" i="4" s="1"/>
  <c r="F44" i="9"/>
  <c r="M22" i="5"/>
  <c r="M25" i="5" s="1"/>
  <c r="I22" i="5"/>
  <c r="I25" i="5" s="1"/>
  <c r="H44" i="9"/>
  <c r="H54" i="9" s="1"/>
  <c r="H52" i="9" s="1"/>
  <c r="M15" i="16" l="1"/>
  <c r="M17" i="16" s="1"/>
  <c r="I17" i="16"/>
  <c r="I20" i="16" s="1"/>
  <c r="F43" i="4"/>
  <c r="D49" i="9"/>
  <c r="D47" i="9" s="1"/>
  <c r="B10" i="4"/>
  <c r="D44" i="9"/>
  <c r="D54" i="9" s="1"/>
  <c r="D52" i="9" s="1"/>
  <c r="J86" i="6"/>
  <c r="J88" i="6" s="1"/>
  <c r="B31" i="4" l="1"/>
  <c r="B43" i="4" s="1"/>
  <c r="B46" i="4" s="1"/>
  <c r="F46" i="4"/>
  <c r="F82" i="4" s="1"/>
  <c r="F84" i="4" s="1"/>
  <c r="F86" i="4" s="1"/>
  <c r="M20" i="16"/>
  <c r="D57" i="9"/>
  <c r="M22" i="15"/>
  <c r="H81" i="6"/>
  <c r="I23" i="13"/>
  <c r="I26" i="13" s="1"/>
  <c r="H84" i="6" l="1"/>
  <c r="Y22" i="15"/>
  <c r="M24" i="15"/>
  <c r="M27" i="15" s="1"/>
  <c r="D81" i="6" s="1"/>
  <c r="D84" i="6" s="1"/>
  <c r="B84" i="4"/>
  <c r="B86" i="4" s="1"/>
  <c r="Y23" i="13"/>
  <c r="Y26" i="13" s="1"/>
  <c r="U23" i="13"/>
  <c r="U26" i="13" s="1"/>
  <c r="AC22" i="15" l="1"/>
  <c r="Y24" i="15"/>
  <c r="D86" i="6"/>
  <c r="H86" i="6"/>
  <c r="H88" i="6" s="1"/>
  <c r="F86" i="6"/>
  <c r="F88" i="6" s="1"/>
  <c r="AC24" i="15" l="1"/>
  <c r="D88" i="6"/>
  <c r="L90" i="6" l="1"/>
  <c r="F57" i="9" l="1"/>
</calcChain>
</file>

<file path=xl/sharedStrings.xml><?xml version="1.0" encoding="utf-8"?>
<sst xmlns="http://schemas.openxmlformats.org/spreadsheetml/2006/main" count="430" uniqueCount="260">
  <si>
    <t>Other current assets</t>
  </si>
  <si>
    <t>31 December</t>
  </si>
  <si>
    <t>Consolidated</t>
  </si>
  <si>
    <t xml:space="preserve"> </t>
  </si>
  <si>
    <t>Supplemental disclosures of cash flow information</t>
  </si>
  <si>
    <t>Total</t>
  </si>
  <si>
    <t>share capital</t>
  </si>
  <si>
    <t>reserve</t>
  </si>
  <si>
    <t>Other current liabilities</t>
  </si>
  <si>
    <t>Retained earnings</t>
  </si>
  <si>
    <t>Unappropriated</t>
  </si>
  <si>
    <t>Unappro-</t>
  </si>
  <si>
    <t>Issued and</t>
  </si>
  <si>
    <t>priated</t>
  </si>
  <si>
    <t>capital</t>
  </si>
  <si>
    <t>share</t>
  </si>
  <si>
    <t>paid-up</t>
  </si>
  <si>
    <t>Cash flows from investing activities</t>
  </si>
  <si>
    <t>Cash flows from financing activities</t>
  </si>
  <si>
    <t>Separate</t>
  </si>
  <si>
    <t>financial statements</t>
  </si>
  <si>
    <t>Assets</t>
  </si>
  <si>
    <t>Current assets</t>
  </si>
  <si>
    <t>Current liabilities</t>
  </si>
  <si>
    <t>Non-current assets</t>
  </si>
  <si>
    <t>Total assets</t>
  </si>
  <si>
    <t>Total liabilities</t>
  </si>
  <si>
    <t>Consolidated financial statements</t>
  </si>
  <si>
    <t>Separate financial statements</t>
  </si>
  <si>
    <t>Note</t>
  </si>
  <si>
    <t>Investments in subsidiaries</t>
  </si>
  <si>
    <t>Other non-current assets</t>
  </si>
  <si>
    <t>Total equity</t>
  </si>
  <si>
    <t>attributable to</t>
  </si>
  <si>
    <t>Share</t>
  </si>
  <si>
    <t>premium</t>
  </si>
  <si>
    <t>Interest received</t>
  </si>
  <si>
    <t>Cash flows from operating activities</t>
  </si>
  <si>
    <t>Changes in operating assets and liabilities</t>
  </si>
  <si>
    <t>Inventories</t>
  </si>
  <si>
    <t>Liabilities and equity</t>
  </si>
  <si>
    <t>Equity</t>
  </si>
  <si>
    <t>Finance costs</t>
  </si>
  <si>
    <t>interests</t>
  </si>
  <si>
    <t>Legal</t>
  </si>
  <si>
    <t>Other finance costs paid</t>
  </si>
  <si>
    <t>Interest paid</t>
  </si>
  <si>
    <t xml:space="preserve">Non-cash transactions </t>
  </si>
  <si>
    <t>Other components of equity</t>
  </si>
  <si>
    <t xml:space="preserve">   net of income tax</t>
  </si>
  <si>
    <t xml:space="preserve">   Non-controlling interests</t>
  </si>
  <si>
    <t>Cash and cash equivalents at 1 January</t>
  </si>
  <si>
    <t>Short-term loans to related parties</t>
  </si>
  <si>
    <t>Non-</t>
  </si>
  <si>
    <t>controlling</t>
  </si>
  <si>
    <t>Total other</t>
  </si>
  <si>
    <t>owners</t>
  </si>
  <si>
    <t>Statement of financial position</t>
  </si>
  <si>
    <t xml:space="preserve">Cash and cash equivalents </t>
  </si>
  <si>
    <t xml:space="preserve">Total current assets </t>
  </si>
  <si>
    <t>Investment properties</t>
  </si>
  <si>
    <t xml:space="preserve">Property, plant and equipment  </t>
  </si>
  <si>
    <t xml:space="preserve">Land possessory rights </t>
  </si>
  <si>
    <t>Rubber plantation development costs</t>
  </si>
  <si>
    <t>Withholding tax deducted at source</t>
  </si>
  <si>
    <t xml:space="preserve">Total non-current assets </t>
  </si>
  <si>
    <t xml:space="preserve">Total current liabilities </t>
  </si>
  <si>
    <t xml:space="preserve">Non-current liabilities </t>
  </si>
  <si>
    <t>Deferred tax liabilities</t>
  </si>
  <si>
    <t xml:space="preserve">Total non-current liabilities </t>
  </si>
  <si>
    <t xml:space="preserve">Share capital: </t>
  </si>
  <si>
    <t xml:space="preserve">  Authorised share capital</t>
  </si>
  <si>
    <t xml:space="preserve">  Issued and paid-up share capital</t>
  </si>
  <si>
    <t xml:space="preserve">  Appropriated</t>
  </si>
  <si>
    <t>Other income</t>
  </si>
  <si>
    <t>Total expenses</t>
  </si>
  <si>
    <t>Expenses</t>
  </si>
  <si>
    <t xml:space="preserve">Other comprehensive income </t>
  </si>
  <si>
    <t>Share of other</t>
  </si>
  <si>
    <t>comprehensive</t>
  </si>
  <si>
    <t>Transfer to retained earnings</t>
  </si>
  <si>
    <t>Accrued expenses</t>
  </si>
  <si>
    <t>Increase in rubber plantation development costs</t>
  </si>
  <si>
    <t>Retained earnings (deficit)</t>
  </si>
  <si>
    <t>Non-controlling interests</t>
  </si>
  <si>
    <t xml:space="preserve">Depreciation and amortisation </t>
  </si>
  <si>
    <t>(in Baht)</t>
  </si>
  <si>
    <t>Statement of comprehensive income</t>
  </si>
  <si>
    <t>Statement of changes in equity</t>
  </si>
  <si>
    <t>Statement of cash flows</t>
  </si>
  <si>
    <t>Amortisation of rubber plantation development costs</t>
  </si>
  <si>
    <t>Cash and cash equivalents at 31 December</t>
  </si>
  <si>
    <r>
      <t xml:space="preserve">Administrative expenses </t>
    </r>
    <r>
      <rPr>
        <b/>
        <sz val="11"/>
        <color indexed="12"/>
        <rFont val="Times New Roman"/>
        <family val="1"/>
      </rPr>
      <t xml:space="preserve"> </t>
    </r>
  </si>
  <si>
    <t>Advance payment for land possessory rights</t>
  </si>
  <si>
    <t xml:space="preserve">   from financial institutions</t>
  </si>
  <si>
    <t xml:space="preserve">  Unappropriated (deficit)</t>
  </si>
  <si>
    <t xml:space="preserve">Equity attributable to owners </t>
  </si>
  <si>
    <t>Total comprehensive income for the year</t>
  </si>
  <si>
    <t>Comprehensive income for the year</t>
  </si>
  <si>
    <t>Year ended 31 December</t>
  </si>
  <si>
    <t xml:space="preserve">Transactions with owners, recorded directly in equity </t>
  </si>
  <si>
    <t>Proceeds from short-term loans to related parties</t>
  </si>
  <si>
    <t>Changes in</t>
  </si>
  <si>
    <t>ownership</t>
  </si>
  <si>
    <t>interest in</t>
  </si>
  <si>
    <t xml:space="preserve">Statement of changes in equity  </t>
  </si>
  <si>
    <t xml:space="preserve">  Non-controlling interests</t>
  </si>
  <si>
    <t xml:space="preserve">   to profit or loss</t>
  </si>
  <si>
    <t>Loss on written-off of property, plant and equipment</t>
  </si>
  <si>
    <t>Other non-current liability</t>
  </si>
  <si>
    <t>Transactions with owners, recorded directly in equity</t>
  </si>
  <si>
    <t>Non-current provision for employee benefits</t>
  </si>
  <si>
    <t>Distribution costs</t>
  </si>
  <si>
    <t>Items that will be reclassified subsequently to profit or loss</t>
  </si>
  <si>
    <t xml:space="preserve">Total items that will be reclassified subsequently </t>
  </si>
  <si>
    <t>Items that will not be reclassified to profit or loss</t>
  </si>
  <si>
    <t>Gains on revaluation of assets</t>
  </si>
  <si>
    <t>Income tax relating to items that will not be reclassified</t>
  </si>
  <si>
    <t xml:space="preserve">Total items that will not be reclassified to profit </t>
  </si>
  <si>
    <t xml:space="preserve">   or loss</t>
  </si>
  <si>
    <t xml:space="preserve">   Owners of the parent</t>
  </si>
  <si>
    <t xml:space="preserve">  Owners of the parent</t>
  </si>
  <si>
    <t>of the parent</t>
  </si>
  <si>
    <t xml:space="preserve">Bank overdrafts and short-term borrowings </t>
  </si>
  <si>
    <t>Short-term borrowings from related parties</t>
  </si>
  <si>
    <t>Current portion of long-term borrowings</t>
  </si>
  <si>
    <t>Share premium</t>
  </si>
  <si>
    <t xml:space="preserve">  of the parent</t>
  </si>
  <si>
    <t>components of</t>
  </si>
  <si>
    <t>Other components of</t>
  </si>
  <si>
    <t>Interest income</t>
  </si>
  <si>
    <t>Cash generated from (used in) operating activities</t>
  </si>
  <si>
    <t>Tax paid</t>
  </si>
  <si>
    <t xml:space="preserve">Acquisition of property, plant and equipment </t>
  </si>
  <si>
    <t>Increase (decrease) in bank overdrafts and short-term borrowings</t>
  </si>
  <si>
    <t>Repayment of long-term borrowings</t>
  </si>
  <si>
    <t xml:space="preserve">  Share premium on ordinary shares</t>
  </si>
  <si>
    <t xml:space="preserve">    Legal reserve</t>
  </si>
  <si>
    <t>Effect of exchange rate changes on cash and cash equivalents</t>
  </si>
  <si>
    <t>Restricted deposit at financial institution</t>
  </si>
  <si>
    <t xml:space="preserve">Investments in associates </t>
  </si>
  <si>
    <t>Non-current provisions for employee benefits</t>
  </si>
  <si>
    <t>(Gain) loss on fair value adjustment of investment properties</t>
  </si>
  <si>
    <t>Total liabilities and equity</t>
  </si>
  <si>
    <t>equity</t>
  </si>
  <si>
    <t>(Deficit)</t>
  </si>
  <si>
    <t>Acquisition of other intangible assets</t>
  </si>
  <si>
    <t>Goodwill</t>
  </si>
  <si>
    <t>Dividends paid to owners of the Company</t>
  </si>
  <si>
    <t xml:space="preserve">    Other comprehensive income</t>
  </si>
  <si>
    <t>Provision for employee benefits</t>
  </si>
  <si>
    <t>Adjustments to reconcile profit to cash receipts (payments)</t>
  </si>
  <si>
    <t>Tax received</t>
  </si>
  <si>
    <t>2019</t>
  </si>
  <si>
    <t>For the year ended 31 December 2019</t>
  </si>
  <si>
    <t>Balance at 1 January 2019</t>
  </si>
  <si>
    <t>Balance at 31 December 2019</t>
  </si>
  <si>
    <t>Profit (loss) for the year</t>
  </si>
  <si>
    <r>
      <t xml:space="preserve">Earnings (loss) per share </t>
    </r>
    <r>
      <rPr>
        <i/>
        <sz val="11"/>
        <rFont val="Times New Roman"/>
        <family val="1"/>
      </rPr>
      <t>(in Baht)</t>
    </r>
    <r>
      <rPr>
        <sz val="11"/>
        <rFont val="Times New Roman"/>
        <family val="1"/>
      </rPr>
      <t xml:space="preserve"> </t>
    </r>
    <r>
      <rPr>
        <b/>
        <sz val="11"/>
        <color indexed="12"/>
        <rFont val="Times New Roman"/>
        <family val="1"/>
      </rPr>
      <t xml:space="preserve"> </t>
    </r>
  </si>
  <si>
    <t xml:space="preserve">Other comprehensive income for the year, </t>
  </si>
  <si>
    <t xml:space="preserve">Thai Rubber Latex Group Public Company Limited and its Subsidiaries </t>
  </si>
  <si>
    <t xml:space="preserve">Total comprehensive income (expense) for the year </t>
  </si>
  <si>
    <t>Profit (loss) attributable to:</t>
  </si>
  <si>
    <t>Total comprehensive income (expense) attributable to:</t>
  </si>
  <si>
    <t>Total comprehensive income (expense) for the year</t>
  </si>
  <si>
    <t>Earnings (loss) per share</t>
  </si>
  <si>
    <t>Retained earnings/(Deficit)</t>
  </si>
  <si>
    <t xml:space="preserve">    Loss</t>
  </si>
  <si>
    <t xml:space="preserve">Proceeds from disposal of property, plant and equipment </t>
  </si>
  <si>
    <t>Loss on impairment of goodwill</t>
  </si>
  <si>
    <t>Amortisation of land processory rights</t>
  </si>
  <si>
    <t>Net cash from (used in) investing activities</t>
  </si>
  <si>
    <t>Net decrease in cash and cash equivalents,</t>
  </si>
  <si>
    <t>Net decrease in cash and cash equivalents</t>
  </si>
  <si>
    <t>(Increase) decrease in restricted deposit at financial institution</t>
  </si>
  <si>
    <t>Trade and other current receivables</t>
  </si>
  <si>
    <t>Intangible assets other than goodwill</t>
  </si>
  <si>
    <t>2020</t>
  </si>
  <si>
    <t>Trade and other current payables</t>
  </si>
  <si>
    <t>Current portion of lease liabilities</t>
  </si>
  <si>
    <t>Long-term borrowings</t>
  </si>
  <si>
    <t>Profit (loss) from operating activities</t>
  </si>
  <si>
    <t xml:space="preserve">Share of profit (loss) of associates </t>
  </si>
  <si>
    <t>Exchange differences on translating financial statements</t>
  </si>
  <si>
    <t>Translation</t>
  </si>
  <si>
    <t>subsidiary</t>
  </si>
  <si>
    <t xml:space="preserve">associates using </t>
  </si>
  <si>
    <t xml:space="preserve">equity method </t>
  </si>
  <si>
    <t>Revaluation</t>
  </si>
  <si>
    <t>reserves</t>
  </si>
  <si>
    <t xml:space="preserve">   Dividends to owners of the Company</t>
  </si>
  <si>
    <t>For the year ended 31 December 2020</t>
  </si>
  <si>
    <t>Balance at 1 January 2020</t>
  </si>
  <si>
    <t>Balance at 31 December 2020</t>
  </si>
  <si>
    <t>(Reversal of) allowance for bad and doubtful debts expenses</t>
  </si>
  <si>
    <t>(Reversal of) loss on inventories devaluation</t>
  </si>
  <si>
    <t>Share of loss of associates accounted for using equity method, net of tax</t>
  </si>
  <si>
    <t>6, 18</t>
  </si>
  <si>
    <r>
      <t xml:space="preserve">Lease liabilities </t>
    </r>
    <r>
      <rPr>
        <i/>
        <sz val="11"/>
        <rFont val="Times New Roman"/>
        <family val="1"/>
      </rPr>
      <t>(2019: Finance lease liabilities)</t>
    </r>
  </si>
  <si>
    <t>Balance as at 31 December 2019</t>
  </si>
  <si>
    <t xml:space="preserve">   Distributions to owners of the parent</t>
  </si>
  <si>
    <t xml:space="preserve">   Total distributions to owners of the parent</t>
  </si>
  <si>
    <t>Balance as at 31 December 2020</t>
  </si>
  <si>
    <t xml:space="preserve">   Dividends paid to owners at the Company</t>
  </si>
  <si>
    <t>Thai Rubber Latex Group Public Company Limited and its Subsidiaries</t>
  </si>
  <si>
    <r>
      <t>Payment of lease liabilities</t>
    </r>
    <r>
      <rPr>
        <i/>
        <sz val="11"/>
        <rFont val="Times New Roman"/>
        <family val="1"/>
      </rPr>
      <t xml:space="preserve"> (2019: Payment by a lessee for reduction </t>
    </r>
  </si>
  <si>
    <t xml:space="preserve">   (681,479,688 ordinary shares, par value at Baht</t>
  </si>
  <si>
    <t xml:space="preserve">   1.00 per share)</t>
  </si>
  <si>
    <t xml:space="preserve">  (681,479,688 ordinary shares, par value at Baht</t>
  </si>
  <si>
    <t xml:space="preserve">  (2019: Current portion of finance lease liabilities)
</t>
  </si>
  <si>
    <t xml:space="preserve">    of the outstanding liability relating to a finance lease)</t>
  </si>
  <si>
    <t xml:space="preserve">   Share-based payment</t>
  </si>
  <si>
    <t>Share-based payment</t>
  </si>
  <si>
    <t>Losses on remeasurements of defined benefit plans</t>
  </si>
  <si>
    <t>Advance received from share subscription</t>
  </si>
  <si>
    <t xml:space="preserve">   Advance received from share subscription</t>
  </si>
  <si>
    <t>Advance</t>
  </si>
  <si>
    <t xml:space="preserve"> received </t>
  </si>
  <si>
    <t>from share</t>
  </si>
  <si>
    <t xml:space="preserve"> subscription</t>
  </si>
  <si>
    <t xml:space="preserve">Surplus on share-based payment </t>
  </si>
  <si>
    <t xml:space="preserve">Surplus </t>
  </si>
  <si>
    <t xml:space="preserve">on </t>
  </si>
  <si>
    <t xml:space="preserve">share-based </t>
  </si>
  <si>
    <t xml:space="preserve">payment </t>
  </si>
  <si>
    <t>Revenues</t>
  </si>
  <si>
    <t>Total revenue</t>
  </si>
  <si>
    <t>Profit (loss) before income tax expense</t>
  </si>
  <si>
    <t xml:space="preserve">Costs of sales of goods </t>
  </si>
  <si>
    <t xml:space="preserve">Revenues from sales of goods </t>
  </si>
  <si>
    <t xml:space="preserve">    Assets acquired under financial lease and hire purchase agreements</t>
  </si>
  <si>
    <t xml:space="preserve">    Issuance of promissory note from a subsidiary to parent company </t>
  </si>
  <si>
    <t xml:space="preserve">       as a settlement of account receivables from the subsidiary</t>
  </si>
  <si>
    <t xml:space="preserve">    Payables for purchase of assets</t>
  </si>
  <si>
    <t xml:space="preserve">   before effect of exchange rates</t>
  </si>
  <si>
    <t xml:space="preserve">   from financial institutions </t>
  </si>
  <si>
    <t>Acquisition of investment in subsidiary</t>
  </si>
  <si>
    <t>6, 28</t>
  </si>
  <si>
    <t>Non-current investments in financial assets</t>
  </si>
  <si>
    <t>Other non-current liabilities</t>
  </si>
  <si>
    <t>Net cash from (used in) operating activities</t>
  </si>
  <si>
    <t xml:space="preserve">    Profit</t>
  </si>
  <si>
    <t xml:space="preserve">Tax (benefit) expense </t>
  </si>
  <si>
    <t xml:space="preserve">Share of other comprehensive income (loss) of associates </t>
  </si>
  <si>
    <t xml:space="preserve">   accounted for using equity method</t>
  </si>
  <si>
    <t>Revaluation of assets transferred to investment properties</t>
  </si>
  <si>
    <t xml:space="preserve">income (loss) of </t>
  </si>
  <si>
    <t xml:space="preserve">    Profit or loss</t>
  </si>
  <si>
    <t>Tax expense (benefit)</t>
  </si>
  <si>
    <t>Impairment loss recognised in profit or loss</t>
  </si>
  <si>
    <t>Gain on disposal of property, plant and equipment</t>
  </si>
  <si>
    <t>Decrease in short-term loans to other party</t>
  </si>
  <si>
    <t>Proceeds from short-term loans to other party</t>
  </si>
  <si>
    <t>Repayment of short-term borrowings from related party</t>
  </si>
  <si>
    <t>Unrealised (gain) loss on foreign exchange</t>
  </si>
  <si>
    <t>Loss on written-off of tax</t>
  </si>
  <si>
    <t>Net cash from (used in) financing activities</t>
  </si>
  <si>
    <t>(Reversal of) loss on impairment of property, plant and equipment</t>
  </si>
  <si>
    <t xml:space="preserve">   Contributions by owners of the parent</t>
  </si>
  <si>
    <t xml:space="preserve">   Total contributions by owners of the parent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</si>
</sst>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_-;\-* #,##0.00_-;_-* &quot;-&quot;??_-;_-@_-"/>
    <numFmt numFmtId="187" formatCode="_(* #,##0_);_(* \(#,##0\);_(* &quot;-&quot;_);_(@_)"/>
    <numFmt numFmtId="188" formatCode="_(* #,##0.00_);_(* \(#,##0.00\);_(* &quot;-&quot;??_);_(@_)"/>
    <numFmt numFmtId="189" formatCode="#,##0;\(#,##0\)"/>
    <numFmt numFmtId="190" formatCode="_(* #,##0_);_(* \(#,##0\);_(* &quot;-&quot;??_);_(@_)"/>
    <numFmt numFmtId="191" formatCode="_-* #,##0;[Red]\(#,##0\);_-* &quot;-&quot;_-;_-@_-"/>
    <numFmt numFmtId="192" formatCode="0.00_)"/>
    <numFmt numFmtId="193" formatCode="0.00_);\(0.00\)"/>
    <numFmt numFmtId="194" formatCode="_(* #,##0.00_);_(* \(#,##0.00\);_(* &quot;-&quot;_);_(@_)"/>
  </numFmts>
  <fonts count="23" x14ac:knownFonts="1">
    <font>
      <sz val="11"/>
      <name val="Times New Roman"/>
      <family val="1"/>
    </font>
    <font>
      <sz val="14"/>
      <name val="Cordia New"/>
      <family val="2"/>
    </font>
    <font>
      <sz val="8"/>
      <name val="Times New Roman"/>
      <family val="1"/>
    </font>
    <font>
      <b/>
      <i/>
      <sz val="16"/>
      <name val="Helv"/>
    </font>
    <font>
      <sz val="11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i/>
      <sz val="12"/>
      <name val="Times New Roman"/>
      <family val="1"/>
    </font>
    <font>
      <sz val="15"/>
      <name val="Angsana New"/>
      <family val="1"/>
    </font>
    <font>
      <sz val="14"/>
      <name val="Angsana New"/>
      <family val="1"/>
    </font>
    <font>
      <sz val="12"/>
      <name val="Times New Roman"/>
      <family val="1"/>
    </font>
    <font>
      <sz val="11"/>
      <color indexed="15"/>
      <name val="Times New Roman"/>
      <family val="1"/>
    </font>
    <font>
      <b/>
      <sz val="11"/>
      <color indexed="12"/>
      <name val="Times New Roman"/>
      <family val="1"/>
    </font>
    <font>
      <i/>
      <sz val="14"/>
      <name val="Times New Roman"/>
      <family val="1"/>
    </font>
    <font>
      <sz val="14"/>
      <name val="Times New Roman"/>
      <family val="1"/>
    </font>
    <font>
      <b/>
      <sz val="15"/>
      <name val="Angsana New"/>
      <family val="1"/>
    </font>
    <font>
      <b/>
      <i/>
      <sz val="14"/>
      <name val="Times New Roman"/>
      <family val="1"/>
    </font>
    <font>
      <b/>
      <i/>
      <sz val="12"/>
      <name val="Times New Roman"/>
      <family val="1"/>
    </font>
    <font>
      <b/>
      <sz val="11"/>
      <name val="Angsana New"/>
      <family val="1"/>
    </font>
    <font>
      <sz val="11"/>
      <name val="Angsana New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2">
    <xf numFmtId="0" fontId="0" fillId="0" borderId="0"/>
    <xf numFmtId="188" fontId="1" fillId="0" borderId="0" applyFont="0" applyFill="0" applyBorder="0" applyAlignment="0" applyProtection="0"/>
    <xf numFmtId="187" fontId="4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" fillId="0" borderId="0" applyFont="0" applyFill="0" applyBorder="0" applyAlignment="0" applyProtection="0"/>
    <xf numFmtId="188" fontId="12" fillId="0" borderId="0" applyFont="0" applyFill="0" applyBorder="0" applyAlignment="0" applyProtection="0"/>
    <xf numFmtId="192" fontId="3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1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1" fillId="0" borderId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188" fontId="12" fillId="0" borderId="0" applyFont="0" applyFill="0" applyBorder="0" applyAlignment="0" applyProtection="0"/>
    <xf numFmtId="0" fontId="11" fillId="0" borderId="0"/>
    <xf numFmtId="0" fontId="11" fillId="0" borderId="0"/>
  </cellStyleXfs>
  <cellXfs count="282">
    <xf numFmtId="0" fontId="0" fillId="0" borderId="0" xfId="0"/>
    <xf numFmtId="189" fontId="5" fillId="0" borderId="0" xfId="0" applyNumberFormat="1" applyFont="1" applyFill="1" applyAlignment="1">
      <alignment horizontal="left" vertical="center"/>
    </xf>
    <xf numFmtId="189" fontId="5" fillId="0" borderId="0" xfId="0" applyNumberFormat="1" applyFont="1" applyFill="1" applyAlignment="1">
      <alignment vertical="center"/>
    </xf>
    <xf numFmtId="189" fontId="8" fillId="0" borderId="0" xfId="0" applyNumberFormat="1" applyFont="1" applyFill="1" applyBorder="1" applyAlignment="1">
      <alignment horizontal="center" vertical="center"/>
    </xf>
    <xf numFmtId="189" fontId="9" fillId="0" borderId="0" xfId="0" applyNumberFormat="1" applyFont="1" applyFill="1" applyAlignment="1">
      <alignment horizontal="left" vertical="center"/>
    </xf>
    <xf numFmtId="189" fontId="7" fillId="0" borderId="0" xfId="0" applyNumberFormat="1" applyFont="1" applyFill="1" applyAlignment="1">
      <alignment vertical="center"/>
    </xf>
    <xf numFmtId="189" fontId="9" fillId="0" borderId="0" xfId="0" applyNumberFormat="1" applyFont="1" applyFill="1" applyAlignment="1">
      <alignment horizontal="center" vertical="center"/>
    </xf>
    <xf numFmtId="0" fontId="5" fillId="0" borderId="0" xfId="0" applyNumberFormat="1" applyFont="1" applyFill="1" applyAlignment="1">
      <alignment horizontal="left" vertical="center"/>
    </xf>
    <xf numFmtId="0" fontId="5" fillId="0" borderId="0" xfId="36" applyNumberFormat="1" applyFont="1" applyFill="1" applyAlignment="1">
      <alignment horizontal="left" vertical="center"/>
    </xf>
    <xf numFmtId="189" fontId="6" fillId="0" borderId="0" xfId="0" applyNumberFormat="1" applyFont="1" applyFill="1" applyBorder="1" applyAlignment="1">
      <alignment horizontal="left" vertical="center"/>
    </xf>
    <xf numFmtId="0" fontId="7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>
      <alignment horizontal="left" vertical="center"/>
    </xf>
    <xf numFmtId="187" fontId="5" fillId="0" borderId="0" xfId="1" applyNumberFormat="1" applyFont="1" applyFill="1" applyAlignment="1">
      <alignment horizontal="right" vertical="center"/>
    </xf>
    <xf numFmtId="187" fontId="5" fillId="0" borderId="0" xfId="1" applyNumberFormat="1" applyFont="1" applyFill="1" applyBorder="1" applyAlignment="1">
      <alignment horizontal="right" vertical="center"/>
    </xf>
    <xf numFmtId="187" fontId="5" fillId="0" borderId="1" xfId="1" applyNumberFormat="1" applyFont="1" applyFill="1" applyBorder="1" applyAlignment="1">
      <alignment horizontal="right" vertical="center"/>
    </xf>
    <xf numFmtId="187" fontId="5" fillId="0" borderId="0" xfId="0" applyNumberFormat="1" applyFont="1" applyFill="1" applyAlignment="1">
      <alignment horizontal="right" vertical="center"/>
    </xf>
    <xf numFmtId="187" fontId="5" fillId="0" borderId="2" xfId="0" applyNumberFormat="1" applyFont="1" applyFill="1" applyBorder="1" applyAlignment="1">
      <alignment horizontal="right" vertical="center"/>
    </xf>
    <xf numFmtId="189" fontId="0" fillId="0" borderId="0" xfId="36" applyNumberFormat="1" applyFont="1" applyFill="1" applyAlignment="1">
      <alignment horizontal="left" vertical="center"/>
    </xf>
    <xf numFmtId="187" fontId="5" fillId="0" borderId="3" xfId="0" applyNumberFormat="1" applyFont="1" applyFill="1" applyBorder="1" applyAlignment="1">
      <alignment horizontal="right" vertical="center"/>
    </xf>
    <xf numFmtId="189" fontId="10" fillId="0" borderId="0" xfId="0" applyNumberFormat="1" applyFont="1" applyFill="1" applyAlignment="1">
      <alignment horizontal="center" vertical="center"/>
    </xf>
    <xf numFmtId="189" fontId="7" fillId="0" borderId="0" xfId="0" applyNumberFormat="1" applyFont="1" applyFill="1" applyAlignment="1">
      <alignment horizontal="left" vertical="center"/>
    </xf>
    <xf numFmtId="187" fontId="0" fillId="0" borderId="0" xfId="0" quotePrefix="1" applyNumberFormat="1" applyFont="1" applyFill="1" applyAlignment="1">
      <alignment horizontal="center" vertical="center"/>
    </xf>
    <xf numFmtId="0" fontId="0" fillId="0" borderId="0" xfId="1" applyNumberFormat="1" applyFont="1" applyFill="1" applyAlignment="1">
      <alignment horizontal="left" vertical="center"/>
    </xf>
    <xf numFmtId="187" fontId="0" fillId="0" borderId="0" xfId="0" applyNumberFormat="1" applyFont="1" applyFill="1" applyBorder="1" applyAlignment="1">
      <alignment vertical="center"/>
    </xf>
    <xf numFmtId="187" fontId="0" fillId="0" borderId="0" xfId="0" applyNumberFormat="1" applyFont="1" applyFill="1" applyBorder="1" applyAlignment="1">
      <alignment horizontal="right" vertical="center"/>
    </xf>
    <xf numFmtId="187" fontId="0" fillId="0" borderId="0" xfId="1" applyNumberFormat="1" applyFont="1" applyFill="1" applyBorder="1" applyAlignment="1">
      <alignment horizontal="right" vertical="center"/>
    </xf>
    <xf numFmtId="187" fontId="0" fillId="0" borderId="0" xfId="0" applyNumberFormat="1" applyFont="1" applyFill="1" applyAlignment="1">
      <alignment vertical="center"/>
    </xf>
    <xf numFmtId="190" fontId="0" fillId="0" borderId="0" xfId="0" applyNumberFormat="1" applyFont="1" applyFill="1" applyAlignment="1">
      <alignment vertical="center"/>
    </xf>
    <xf numFmtId="190" fontId="0" fillId="0" borderId="0" xfId="1" applyNumberFormat="1" applyFont="1" applyFill="1" applyAlignment="1">
      <alignment vertical="center"/>
    </xf>
    <xf numFmtId="187" fontId="0" fillId="0" borderId="4" xfId="1" applyNumberFormat="1" applyFont="1" applyFill="1" applyBorder="1" applyAlignment="1">
      <alignment horizontal="right" vertical="center"/>
    </xf>
    <xf numFmtId="0" fontId="0" fillId="0" borderId="0" xfId="0" applyNumberFormat="1" applyFont="1" applyFill="1" applyBorder="1" applyAlignment="1">
      <alignment horizontal="left" vertical="center"/>
    </xf>
    <xf numFmtId="191" fontId="0" fillId="0" borderId="0" xfId="0" applyNumberFormat="1" applyFont="1" applyFill="1" applyBorder="1" applyAlignment="1">
      <alignment vertical="center"/>
    </xf>
    <xf numFmtId="0" fontId="0" fillId="0" borderId="0" xfId="0" applyNumberFormat="1" applyFont="1" applyFill="1" applyAlignment="1">
      <alignment horizontal="left" vertical="center"/>
    </xf>
    <xf numFmtId="187" fontId="0" fillId="0" borderId="0" xfId="0" applyNumberFormat="1" applyFont="1" applyFill="1" applyAlignment="1">
      <alignment horizontal="center" vertical="center"/>
    </xf>
    <xf numFmtId="187" fontId="0" fillId="0" borderId="0" xfId="1" applyNumberFormat="1" applyFont="1" applyFill="1" applyBorder="1" applyAlignment="1">
      <alignment horizontal="center" vertical="center"/>
    </xf>
    <xf numFmtId="187" fontId="0" fillId="0" borderId="0" xfId="0" applyNumberFormat="1" applyFont="1" applyFill="1" applyAlignment="1">
      <alignment horizontal="left" vertical="center"/>
    </xf>
    <xf numFmtId="187" fontId="0" fillId="0" borderId="0" xfId="36" applyNumberFormat="1" applyFont="1" applyFill="1" applyAlignment="1">
      <alignment horizontal="right" vertical="center"/>
    </xf>
    <xf numFmtId="187" fontId="0" fillId="0" borderId="0" xfId="36" applyNumberFormat="1" applyFont="1" applyFill="1" applyAlignment="1">
      <alignment vertical="center"/>
    </xf>
    <xf numFmtId="187" fontId="0" fillId="0" borderId="0" xfId="36" applyNumberFormat="1" applyFont="1" applyFill="1" applyBorder="1" applyAlignment="1">
      <alignment horizontal="right" vertical="center"/>
    </xf>
    <xf numFmtId="43" fontId="0" fillId="0" borderId="0" xfId="1" applyNumberFormat="1" applyFont="1" applyFill="1" applyAlignment="1">
      <alignment horizontal="right" vertical="center"/>
    </xf>
    <xf numFmtId="189" fontId="8" fillId="0" borderId="0" xfId="0" applyNumberFormat="1" applyFont="1" applyFill="1" applyAlignment="1">
      <alignment horizontal="center" vertical="center"/>
    </xf>
    <xf numFmtId="187" fontId="5" fillId="0" borderId="3" xfId="1" applyNumberFormat="1" applyFont="1" applyFill="1" applyBorder="1" applyAlignment="1">
      <alignment horizontal="right" vertical="center"/>
    </xf>
    <xf numFmtId="189" fontId="0" fillId="0" borderId="0" xfId="0" applyNumberFormat="1" applyFont="1" applyFill="1" applyAlignment="1">
      <alignment horizontal="left" vertical="center"/>
    </xf>
    <xf numFmtId="189" fontId="0" fillId="0" borderId="0" xfId="0" applyNumberFormat="1" applyFont="1" applyFill="1" applyAlignment="1">
      <alignment vertical="center"/>
    </xf>
    <xf numFmtId="187" fontId="0" fillId="0" borderId="0" xfId="1" applyNumberFormat="1" applyFont="1" applyFill="1" applyAlignment="1">
      <alignment horizontal="center" vertical="center"/>
    </xf>
    <xf numFmtId="191" fontId="0" fillId="0" borderId="0" xfId="0" applyNumberFormat="1" applyFont="1" applyFill="1" applyAlignment="1">
      <alignment vertical="center"/>
    </xf>
    <xf numFmtId="187" fontId="0" fillId="0" borderId="0" xfId="1" applyNumberFormat="1" applyFont="1" applyFill="1" applyAlignment="1">
      <alignment horizontal="right" vertical="center"/>
    </xf>
    <xf numFmtId="187" fontId="0" fillId="0" borderId="0" xfId="0" applyNumberFormat="1" applyFont="1" applyFill="1" applyAlignment="1">
      <alignment horizontal="right" vertical="center"/>
    </xf>
    <xf numFmtId="187" fontId="0" fillId="0" borderId="4" xfId="0" applyNumberFormat="1" applyFont="1" applyFill="1" applyBorder="1" applyAlignment="1">
      <alignment horizontal="right" vertical="center"/>
    </xf>
    <xf numFmtId="187" fontId="0" fillId="0" borderId="0" xfId="0" applyNumberFormat="1" applyFont="1" applyFill="1" applyBorder="1" applyAlignment="1">
      <alignment horizontal="center" vertical="center"/>
    </xf>
    <xf numFmtId="189" fontId="13" fillId="0" borderId="0" xfId="0" applyNumberFormat="1" applyFont="1" applyFill="1" applyAlignment="1">
      <alignment vertical="center"/>
    </xf>
    <xf numFmtId="187" fontId="13" fillId="0" borderId="0" xfId="1" applyNumberFormat="1" applyFont="1" applyFill="1" applyAlignment="1">
      <alignment horizontal="right" vertical="center"/>
    </xf>
    <xf numFmtId="187" fontId="0" fillId="0" borderId="0" xfId="6" applyNumberFormat="1" applyFont="1" applyFill="1" applyAlignment="1">
      <alignment horizontal="right" vertical="center"/>
    </xf>
    <xf numFmtId="187" fontId="0" fillId="0" borderId="0" xfId="6" applyNumberFormat="1" applyFont="1" applyFill="1" applyAlignment="1">
      <alignment horizontal="center" vertical="center"/>
    </xf>
    <xf numFmtId="189" fontId="0" fillId="0" borderId="0" xfId="0" applyNumberFormat="1" applyFont="1" applyFill="1" applyBorder="1" applyAlignment="1">
      <alignment vertical="center"/>
    </xf>
    <xf numFmtId="0" fontId="8" fillId="0" borderId="0" xfId="0" applyFont="1" applyFill="1" applyAlignment="1">
      <alignment horizontal="center"/>
    </xf>
    <xf numFmtId="187" fontId="0" fillId="0" borderId="0" xfId="0" applyNumberFormat="1" applyFont="1" applyFill="1" applyAlignment="1"/>
    <xf numFmtId="0" fontId="0" fillId="0" borderId="0" xfId="0" applyFont="1" applyFill="1" applyAlignment="1"/>
    <xf numFmtId="187" fontId="0" fillId="0" borderId="0" xfId="2" applyNumberFormat="1" applyFont="1" applyFill="1" applyAlignment="1"/>
    <xf numFmtId="187" fontId="5" fillId="0" borderId="3" xfId="0" applyNumberFormat="1" applyFont="1" applyFill="1" applyBorder="1" applyAlignment="1"/>
    <xf numFmtId="187" fontId="5" fillId="0" borderId="0" xfId="0" applyNumberFormat="1" applyFont="1" applyFill="1" applyAlignment="1"/>
    <xf numFmtId="0" fontId="0" fillId="0" borderId="0" xfId="0" applyFont="1" applyFill="1" applyAlignment="1">
      <alignment wrapText="1"/>
    </xf>
    <xf numFmtId="187" fontId="5" fillId="0" borderId="0" xfId="0" applyNumberFormat="1" applyFont="1" applyFill="1" applyBorder="1" applyAlignment="1"/>
    <xf numFmtId="187" fontId="5" fillId="0" borderId="2" xfId="0" applyNumberFormat="1" applyFont="1" applyFill="1" applyBorder="1" applyAlignment="1"/>
    <xf numFmtId="189" fontId="0" fillId="0" borderId="0" xfId="1" applyNumberFormat="1" applyFont="1" applyFill="1" applyAlignment="1">
      <alignment horizontal="left" vertical="center"/>
    </xf>
    <xf numFmtId="189" fontId="8" fillId="0" borderId="0" xfId="1" applyNumberFormat="1" applyFont="1" applyFill="1" applyAlignment="1">
      <alignment horizontal="center" vertical="center"/>
    </xf>
    <xf numFmtId="187" fontId="0" fillId="0" borderId="0" xfId="1" applyNumberFormat="1" applyFont="1" applyFill="1" applyBorder="1" applyAlignment="1">
      <alignment vertical="center"/>
    </xf>
    <xf numFmtId="187" fontId="0" fillId="0" borderId="0" xfId="1" applyNumberFormat="1" applyFont="1" applyFill="1" applyAlignment="1">
      <alignment vertical="center"/>
    </xf>
    <xf numFmtId="0" fontId="5" fillId="0" borderId="0" xfId="0" applyFont="1" applyFill="1"/>
    <xf numFmtId="0" fontId="0" fillId="0" borderId="0" xfId="0" applyFont="1" applyFill="1" applyAlignment="1">
      <alignment horizontal="center"/>
    </xf>
    <xf numFmtId="187" fontId="0" fillId="0" borderId="0" xfId="1" applyNumberFormat="1" applyFont="1" applyFill="1" applyAlignment="1"/>
    <xf numFmtId="0" fontId="0" fillId="0" borderId="0" xfId="0" applyFont="1" applyFill="1" applyAlignment="1">
      <alignment horizontal="left"/>
    </xf>
    <xf numFmtId="187" fontId="0" fillId="0" borderId="0" xfId="0" applyNumberFormat="1" applyFont="1" applyFill="1" applyBorder="1" applyAlignment="1"/>
    <xf numFmtId="187" fontId="5" fillId="0" borderId="5" xfId="0" applyNumberFormat="1" applyFont="1" applyFill="1" applyBorder="1" applyAlignment="1"/>
    <xf numFmtId="187" fontId="5" fillId="0" borderId="4" xfId="0" applyNumberFormat="1" applyFont="1" applyFill="1" applyBorder="1" applyAlignment="1"/>
    <xf numFmtId="0" fontId="0" fillId="0" borderId="0" xfId="0" applyFont="1" applyFill="1" applyAlignment="1">
      <alignment horizontal="left" wrapText="1"/>
    </xf>
    <xf numFmtId="0" fontId="14" fillId="0" borderId="0" xfId="0" applyFont="1" applyFill="1" applyAlignment="1"/>
    <xf numFmtId="187" fontId="0" fillId="0" borderId="4" xfId="0" applyNumberFormat="1" applyFont="1" applyFill="1" applyBorder="1" applyAlignment="1"/>
    <xf numFmtId="190" fontId="0" fillId="0" borderId="0" xfId="1" applyNumberFormat="1" applyFont="1" applyFill="1" applyAlignment="1"/>
    <xf numFmtId="0" fontId="0" fillId="0" borderId="0" xfId="0" applyFont="1" applyFill="1" applyBorder="1" applyAlignment="1"/>
    <xf numFmtId="190" fontId="0" fillId="0" borderId="0" xfId="1" applyNumberFormat="1" applyFont="1" applyFill="1" applyBorder="1" applyAlignment="1"/>
    <xf numFmtId="37" fontId="5" fillId="0" borderId="3" xfId="0" applyNumberFormat="1" applyFont="1" applyFill="1" applyBorder="1" applyAlignment="1"/>
    <xf numFmtId="0" fontId="5" fillId="0" borderId="0" xfId="0" applyFont="1" applyFill="1" applyBorder="1" applyAlignment="1"/>
    <xf numFmtId="37" fontId="5" fillId="0" borderId="5" xfId="0" applyNumberFormat="1" applyFont="1" applyFill="1" applyBorder="1" applyAlignment="1"/>
    <xf numFmtId="0" fontId="9" fillId="0" borderId="0" xfId="0" applyFont="1" applyFill="1" applyAlignment="1">
      <alignment horizontal="left"/>
    </xf>
    <xf numFmtId="190" fontId="5" fillId="0" borderId="0" xfId="1" applyNumberFormat="1" applyFont="1" applyFill="1" applyAlignment="1">
      <alignment vertical="center"/>
    </xf>
    <xf numFmtId="0" fontId="9" fillId="0" borderId="0" xfId="0" applyFont="1" applyFill="1" applyAlignment="1">
      <alignment wrapText="1"/>
    </xf>
    <xf numFmtId="3" fontId="5" fillId="0" borderId="0" xfId="0" applyNumberFormat="1" applyFont="1" applyFill="1" applyBorder="1" applyAlignment="1"/>
    <xf numFmtId="187" fontId="0" fillId="0" borderId="4" xfId="1" applyNumberFormat="1" applyFont="1" applyFill="1" applyBorder="1" applyAlignment="1"/>
    <xf numFmtId="187" fontId="0" fillId="0" borderId="0" xfId="1" applyNumberFormat="1" applyFont="1" applyFill="1" applyBorder="1" applyAlignment="1"/>
    <xf numFmtId="49" fontId="8" fillId="0" borderId="0" xfId="0" applyNumberFormat="1" applyFont="1" applyFill="1" applyAlignment="1">
      <alignment horizontal="center"/>
    </xf>
    <xf numFmtId="0" fontId="5" fillId="0" borderId="0" xfId="0" applyFont="1" applyFill="1" applyAlignment="1"/>
    <xf numFmtId="37" fontId="5" fillId="0" borderId="0" xfId="0" applyNumberFormat="1" applyFont="1" applyFill="1" applyBorder="1" applyAlignment="1"/>
    <xf numFmtId="3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193" fontId="0" fillId="0" borderId="2" xfId="0" applyNumberFormat="1" applyFont="1" applyFill="1" applyBorder="1" applyAlignment="1"/>
    <xf numFmtId="2" fontId="0" fillId="0" borderId="0" xfId="0" applyNumberFormat="1" applyFont="1" applyFill="1" applyBorder="1" applyAlignment="1"/>
    <xf numFmtId="187" fontId="13" fillId="0" borderId="0" xfId="0" applyNumberFormat="1" applyFont="1" applyFill="1" applyBorder="1" applyAlignment="1">
      <alignment horizontal="right" vertical="center"/>
    </xf>
    <xf numFmtId="187" fontId="13" fillId="0" borderId="0" xfId="0" applyNumberFormat="1" applyFont="1" applyFill="1" applyAlignment="1">
      <alignment horizontal="right" vertical="center"/>
    </xf>
    <xf numFmtId="189" fontId="16" fillId="0" borderId="0" xfId="0" applyNumberFormat="1" applyFont="1" applyFill="1" applyAlignment="1">
      <alignment horizontal="center" vertical="center"/>
    </xf>
    <xf numFmtId="187" fontId="6" fillId="0" borderId="0" xfId="0" applyNumberFormat="1" applyFont="1" applyFill="1" applyAlignment="1">
      <alignment horizontal="right" vertical="center"/>
    </xf>
    <xf numFmtId="187" fontId="6" fillId="0" borderId="0" xfId="0" applyNumberFormat="1" applyFont="1" applyFill="1" applyAlignment="1">
      <alignment horizontal="left" vertical="center"/>
    </xf>
    <xf numFmtId="187" fontId="17" fillId="0" borderId="0" xfId="0" applyNumberFormat="1" applyFont="1" applyFill="1" applyBorder="1" applyAlignment="1">
      <alignment horizontal="right" vertical="center"/>
    </xf>
    <xf numFmtId="187" fontId="17" fillId="0" borderId="0" xfId="0" applyNumberFormat="1" applyFont="1" applyFill="1" applyAlignment="1">
      <alignment horizontal="right" vertical="center"/>
    </xf>
    <xf numFmtId="187" fontId="17" fillId="0" borderId="0" xfId="0" applyNumberFormat="1" applyFont="1" applyFill="1" applyAlignment="1">
      <alignment horizontal="center" vertical="center"/>
    </xf>
    <xf numFmtId="189" fontId="17" fillId="0" borderId="0" xfId="0" applyNumberFormat="1" applyFont="1" applyFill="1" applyAlignment="1">
      <alignment vertical="center"/>
    </xf>
    <xf numFmtId="189" fontId="17" fillId="0" borderId="0" xfId="0" applyNumberFormat="1" applyFont="1" applyFill="1" applyBorder="1" applyAlignment="1">
      <alignment vertical="center"/>
    </xf>
    <xf numFmtId="189" fontId="16" fillId="0" borderId="0" xfId="1" applyNumberFormat="1" applyFont="1" applyFill="1" applyBorder="1" applyAlignment="1">
      <alignment horizontal="center" vertical="center"/>
    </xf>
    <xf numFmtId="189" fontId="17" fillId="0" borderId="0" xfId="1" applyNumberFormat="1" applyFont="1" applyFill="1" applyBorder="1" applyAlignment="1">
      <alignment horizontal="left" vertical="center"/>
    </xf>
    <xf numFmtId="187" fontId="17" fillId="0" borderId="0" xfId="1" applyNumberFormat="1" applyFont="1" applyFill="1" applyBorder="1" applyAlignment="1">
      <alignment vertical="center"/>
    </xf>
    <xf numFmtId="187" fontId="17" fillId="0" borderId="0" xfId="1" applyNumberFormat="1" applyFont="1" applyFill="1" applyBorder="1" applyAlignment="1">
      <alignment horizontal="right" vertical="center"/>
    </xf>
    <xf numFmtId="189" fontId="16" fillId="0" borderId="0" xfId="0" applyNumberFormat="1" applyFont="1" applyFill="1" applyBorder="1" applyAlignment="1">
      <alignment horizontal="center" vertical="center"/>
    </xf>
    <xf numFmtId="189" fontId="17" fillId="0" borderId="0" xfId="0" applyNumberFormat="1" applyFont="1" applyFill="1" applyBorder="1" applyAlignment="1">
      <alignment horizontal="left" vertical="center"/>
    </xf>
    <xf numFmtId="187" fontId="17" fillId="0" borderId="0" xfId="0" applyNumberFormat="1" applyFont="1" applyFill="1" applyBorder="1" applyAlignment="1">
      <alignment vertical="center"/>
    </xf>
    <xf numFmtId="189" fontId="13" fillId="0" borderId="0" xfId="0" applyNumberFormat="1" applyFont="1" applyFill="1" applyAlignment="1">
      <alignment horizontal="left" vertical="center"/>
    </xf>
    <xf numFmtId="187" fontId="13" fillId="0" borderId="0" xfId="0" applyNumberFormat="1" applyFont="1" applyFill="1" applyAlignment="1">
      <alignment vertical="center"/>
    </xf>
    <xf numFmtId="189" fontId="10" fillId="0" borderId="0" xfId="1" applyNumberFormat="1" applyFont="1" applyFill="1" applyAlignment="1">
      <alignment horizontal="center" vertical="center"/>
    </xf>
    <xf numFmtId="189" fontId="13" fillId="0" borderId="0" xfId="1" applyNumberFormat="1" applyFont="1" applyFill="1" applyAlignment="1">
      <alignment horizontal="left" vertical="center"/>
    </xf>
    <xf numFmtId="187" fontId="13" fillId="0" borderId="0" xfId="1" applyNumberFormat="1" applyFont="1" applyFill="1" applyAlignment="1">
      <alignment vertical="center"/>
    </xf>
    <xf numFmtId="190" fontId="13" fillId="0" borderId="0" xfId="1" applyNumberFormat="1" applyFont="1" applyFill="1" applyAlignment="1">
      <alignment vertical="center"/>
    </xf>
    <xf numFmtId="187" fontId="5" fillId="0" borderId="0" xfId="0" applyNumberFormat="1" applyFont="1" applyFill="1" applyBorder="1" applyAlignment="1">
      <alignment horizontal="left" vertical="center"/>
    </xf>
    <xf numFmtId="187" fontId="5" fillId="0" borderId="0" xfId="0" applyNumberFormat="1" applyFont="1" applyFill="1" applyBorder="1" applyAlignment="1">
      <alignment vertical="center"/>
    </xf>
    <xf numFmtId="0" fontId="5" fillId="0" borderId="0" xfId="0" applyNumberFormat="1" applyFont="1" applyFill="1" applyBorder="1" applyAlignment="1">
      <alignment vertical="center"/>
    </xf>
    <xf numFmtId="187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Fill="1" applyAlignment="1">
      <alignment vertical="center"/>
    </xf>
    <xf numFmtId="0" fontId="0" fillId="0" borderId="0" xfId="0" applyNumberFormat="1" applyFont="1" applyFill="1" applyAlignment="1">
      <alignment vertical="center"/>
    </xf>
    <xf numFmtId="187" fontId="6" fillId="0" borderId="0" xfId="0" applyNumberFormat="1" applyFont="1" applyFill="1" applyBorder="1" applyAlignment="1">
      <alignment horizontal="left" vertical="center"/>
    </xf>
    <xf numFmtId="187" fontId="0" fillId="0" borderId="0" xfId="0" applyNumberFormat="1" applyFont="1" applyFill="1"/>
    <xf numFmtId="187" fontId="0" fillId="0" borderId="0" xfId="0" applyNumberFormat="1" applyFont="1" applyFill="1" applyBorder="1"/>
    <xf numFmtId="0" fontId="0" fillId="0" borderId="0" xfId="0" applyFont="1" applyFill="1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5" fillId="0" borderId="0" xfId="0" applyFont="1" applyFill="1" applyAlignment="1">
      <alignment vertical="center"/>
    </xf>
    <xf numFmtId="190" fontId="0" fillId="0" borderId="0" xfId="1" applyNumberFormat="1" applyFont="1" applyFill="1"/>
    <xf numFmtId="49" fontId="0" fillId="0" borderId="0" xfId="0" quotePrefix="1" applyNumberFormat="1" applyFont="1" applyFill="1" applyAlignment="1">
      <alignment horizontal="center"/>
    </xf>
    <xf numFmtId="49" fontId="0" fillId="0" borderId="0" xfId="0" quotePrefix="1" applyNumberFormat="1" applyFont="1" applyFill="1" applyBorder="1" applyAlignment="1">
      <alignment horizontal="center" vertical="center"/>
    </xf>
    <xf numFmtId="49" fontId="0" fillId="0" borderId="0" xfId="0" quotePrefix="1" applyNumberFormat="1" applyFont="1" applyFill="1" applyAlignment="1">
      <alignment horizontal="center" vertical="center"/>
    </xf>
    <xf numFmtId="49" fontId="0" fillId="0" borderId="0" xfId="0" applyNumberFormat="1" applyFill="1" applyAlignment="1">
      <alignment horizontal="center"/>
    </xf>
    <xf numFmtId="0" fontId="0" fillId="0" borderId="0" xfId="0" applyFill="1" applyAlignment="1">
      <alignment wrapText="1"/>
    </xf>
    <xf numFmtId="187" fontId="4" fillId="0" borderId="0" xfId="1" applyNumberFormat="1" applyFont="1" applyFill="1" applyAlignment="1">
      <alignment horizontal="right" vertical="center"/>
    </xf>
    <xf numFmtId="0" fontId="0" fillId="0" borderId="0" xfId="0" applyFill="1" applyAlignment="1"/>
    <xf numFmtId="187" fontId="0" fillId="0" borderId="0" xfId="0" applyNumberFormat="1" applyFont="1" applyFill="1" applyAlignment="1">
      <alignment horizontal="right"/>
    </xf>
    <xf numFmtId="187" fontId="8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ill="1" applyAlignment="1">
      <alignment horizontal="right"/>
    </xf>
    <xf numFmtId="187" fontId="0" fillId="0" borderId="0" xfId="2" applyNumberFormat="1" applyFont="1" applyFill="1" applyAlignment="1">
      <alignment horizontal="right"/>
    </xf>
    <xf numFmtId="0" fontId="0" fillId="0" borderId="0" xfId="0" applyNumberFormat="1" applyFill="1" applyAlignment="1">
      <alignment horizontal="left" vertical="center"/>
    </xf>
    <xf numFmtId="189" fontId="0" fillId="0" borderId="0" xfId="0" applyNumberFormat="1" applyFill="1" applyAlignment="1">
      <alignment horizontal="left" vertical="center"/>
    </xf>
    <xf numFmtId="189" fontId="0" fillId="0" borderId="0" xfId="0" applyNumberFormat="1" applyFill="1" applyAlignment="1">
      <alignment vertical="center"/>
    </xf>
    <xf numFmtId="187" fontId="5" fillId="0" borderId="3" xfId="5" applyNumberFormat="1" applyFont="1" applyFill="1" applyBorder="1" applyAlignment="1">
      <alignment horizontal="right" vertical="center"/>
    </xf>
    <xf numFmtId="187" fontId="0" fillId="0" borderId="0" xfId="5" applyNumberFormat="1" applyFont="1" applyFill="1" applyBorder="1" applyAlignment="1">
      <alignment vertical="center"/>
    </xf>
    <xf numFmtId="187" fontId="0" fillId="0" borderId="4" xfId="5" applyNumberFormat="1" applyFont="1" applyFill="1" applyBorder="1" applyAlignment="1">
      <alignment horizontal="right" vertical="center"/>
    </xf>
    <xf numFmtId="190" fontId="0" fillId="0" borderId="0" xfId="0" applyNumberFormat="1" applyFont="1" applyFill="1" applyAlignment="1"/>
    <xf numFmtId="187" fontId="4" fillId="0" borderId="0" xfId="1" applyNumberFormat="1" applyFont="1" applyFill="1" applyBorder="1" applyAlignment="1">
      <alignment horizontal="right" vertical="center"/>
    </xf>
    <xf numFmtId="187" fontId="5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/>
    <xf numFmtId="0" fontId="5" fillId="0" borderId="0" xfId="0" applyFont="1" applyFill="1" applyAlignment="1">
      <alignment wrapText="1"/>
    </xf>
    <xf numFmtId="0" fontId="9" fillId="0" borderId="0" xfId="0" applyFont="1" applyFill="1" applyAlignment="1"/>
    <xf numFmtId="0" fontId="0" fillId="0" borderId="0" xfId="0" applyFill="1" applyAlignment="1">
      <alignment horizontal="left" wrapText="1"/>
    </xf>
    <xf numFmtId="187" fontId="5" fillId="0" borderId="0" xfId="5" applyNumberFormat="1" applyFont="1" applyFill="1" applyBorder="1" applyAlignment="1">
      <alignment horizontal="right" vertical="center"/>
    </xf>
    <xf numFmtId="187" fontId="8" fillId="0" borderId="0" xfId="0" applyNumberFormat="1" applyFont="1" applyFill="1" applyAlignment="1">
      <alignment horizontal="center" vertical="center"/>
    </xf>
    <xf numFmtId="0" fontId="17" fillId="0" borderId="0" xfId="0" applyFont="1" applyFill="1"/>
    <xf numFmtId="37" fontId="5" fillId="0" borderId="4" xfId="0" applyNumberFormat="1" applyFont="1" applyFill="1" applyBorder="1" applyAlignment="1"/>
    <xf numFmtId="188" fontId="5" fillId="0" borderId="0" xfId="1" applyFont="1" applyFill="1" applyBorder="1" applyAlignment="1"/>
    <xf numFmtId="187" fontId="4" fillId="0" borderId="0" xfId="6" applyNumberFormat="1" applyFont="1" applyFill="1" applyAlignment="1">
      <alignment horizontal="right" vertical="center"/>
    </xf>
    <xf numFmtId="194" fontId="0" fillId="0" borderId="0" xfId="0" applyNumberFormat="1" applyFont="1" applyFill="1" applyAlignment="1">
      <alignment vertical="center"/>
    </xf>
    <xf numFmtId="190" fontId="4" fillId="0" borderId="0" xfId="1" applyNumberFormat="1" applyFont="1" applyFill="1" applyBorder="1" applyAlignment="1"/>
    <xf numFmtId="187" fontId="4" fillId="0" borderId="0" xfId="2" applyNumberFormat="1" applyFont="1" applyFill="1" applyBorder="1" applyAlignment="1"/>
    <xf numFmtId="187" fontId="4" fillId="0" borderId="0" xfId="1" applyNumberFormat="1" applyFont="1" applyFill="1" applyAlignment="1"/>
    <xf numFmtId="187" fontId="4" fillId="0" borderId="0" xfId="1" applyNumberFormat="1" applyFont="1" applyFill="1" applyAlignment="1">
      <alignment horizontal="center" vertical="center"/>
    </xf>
    <xf numFmtId="187" fontId="4" fillId="0" borderId="4" xfId="1" applyNumberFormat="1" applyFont="1" applyFill="1" applyBorder="1" applyAlignment="1">
      <alignment horizontal="right" vertical="center"/>
    </xf>
    <xf numFmtId="187" fontId="18" fillId="0" borderId="0" xfId="5" applyNumberFormat="1" applyFont="1" applyFill="1" applyBorder="1" applyAlignment="1">
      <alignment horizontal="right" vertical="center"/>
    </xf>
    <xf numFmtId="187" fontId="18" fillId="0" borderId="0" xfId="5" applyNumberFormat="1" applyFont="1" applyFill="1" applyBorder="1" applyAlignment="1">
      <alignment vertical="center"/>
    </xf>
    <xf numFmtId="189" fontId="11" fillId="0" borderId="0" xfId="35" applyNumberFormat="1" applyFont="1" applyFill="1" applyBorder="1" applyAlignment="1">
      <alignment vertical="center"/>
    </xf>
    <xf numFmtId="187" fontId="11" fillId="0" borderId="0" xfId="5" applyNumberFormat="1" applyFont="1" applyFill="1" applyBorder="1" applyAlignment="1">
      <alignment horizontal="center" vertical="center"/>
    </xf>
    <xf numFmtId="187" fontId="11" fillId="0" borderId="0" xfId="5" applyNumberFormat="1" applyFont="1" applyFill="1" applyBorder="1" applyAlignment="1">
      <alignment horizontal="right" vertical="center"/>
    </xf>
    <xf numFmtId="187" fontId="11" fillId="2" borderId="0" xfId="5" applyNumberFormat="1" applyFont="1" applyFill="1" applyBorder="1" applyAlignment="1">
      <alignment horizontal="right" vertical="center"/>
    </xf>
    <xf numFmtId="191" fontId="5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vertical="center"/>
    </xf>
    <xf numFmtId="187" fontId="11" fillId="0" borderId="0" xfId="0" applyNumberFormat="1" applyFont="1" applyFill="1" applyAlignment="1">
      <alignment vertical="center"/>
    </xf>
    <xf numFmtId="187" fontId="4" fillId="0" borderId="0" xfId="1" applyNumberFormat="1" applyFont="1" applyFill="1" applyBorder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190" fontId="0" fillId="0" borderId="4" xfId="1" applyNumberFormat="1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9" fillId="0" borderId="0" xfId="0" applyNumberFormat="1" applyFont="1" applyFill="1" applyAlignment="1">
      <alignment horizontal="center" vertical="center"/>
    </xf>
    <xf numFmtId="189" fontId="19" fillId="0" borderId="0" xfId="0" applyNumberFormat="1" applyFont="1" applyFill="1" applyBorder="1" applyAlignment="1">
      <alignment horizontal="center" vertical="center"/>
    </xf>
    <xf numFmtId="189" fontId="20" fillId="0" borderId="0" xfId="0" applyNumberFormat="1" applyFont="1" applyFill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9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8" fillId="0" borderId="0" xfId="0" applyFont="1" applyAlignment="1">
      <alignment horizontal="center" vertical="center"/>
    </xf>
    <xf numFmtId="187" fontId="5" fillId="0" borderId="0" xfId="0" applyNumberFormat="1" applyFont="1" applyFill="1" applyBorder="1" applyAlignment="1">
      <alignment horizontal="right" vertical="center"/>
    </xf>
    <xf numFmtId="9" fontId="0" fillId="0" borderId="0" xfId="37" applyFont="1" applyFill="1" applyAlignment="1"/>
    <xf numFmtId="188" fontId="0" fillId="0" borderId="0" xfId="1" applyFont="1" applyFill="1"/>
    <xf numFmtId="0" fontId="0" fillId="0" borderId="0" xfId="0" applyNumberFormat="1" applyFont="1" applyFill="1" applyAlignment="1">
      <alignment horizontal="center" vertical="center"/>
    </xf>
    <xf numFmtId="187" fontId="0" fillId="0" borderId="0" xfId="0" applyNumberFormat="1"/>
    <xf numFmtId="188" fontId="0" fillId="0" borderId="0" xfId="1" applyFont="1" applyFill="1" applyAlignment="1">
      <alignment vertical="center"/>
    </xf>
    <xf numFmtId="188" fontId="5" fillId="0" borderId="0" xfId="1" applyFont="1" applyFill="1" applyAlignment="1">
      <alignment vertical="center"/>
    </xf>
    <xf numFmtId="187" fontId="4" fillId="0" borderId="0" xfId="2" applyNumberFormat="1" applyFont="1" applyFill="1" applyAlignment="1"/>
    <xf numFmtId="187" fontId="4" fillId="0" borderId="4" xfId="2" applyNumberFormat="1" applyFont="1" applyFill="1" applyBorder="1" applyAlignment="1"/>
    <xf numFmtId="187" fontId="5" fillId="0" borderId="4" xfId="2" applyNumberFormat="1" applyFont="1" applyFill="1" applyBorder="1" applyAlignment="1"/>
    <xf numFmtId="187" fontId="5" fillId="0" borderId="0" xfId="1" applyNumberFormat="1" applyFont="1" applyFill="1" applyBorder="1" applyAlignment="1">
      <alignment horizontal="center" vertical="center"/>
    </xf>
    <xf numFmtId="187" fontId="8" fillId="0" borderId="0" xfId="0" applyNumberFormat="1" applyFont="1" applyFill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187" fontId="0" fillId="0" borderId="4" xfId="0" applyNumberFormat="1" applyFont="1" applyFill="1" applyBorder="1" applyAlignment="1">
      <alignment horizontal="center"/>
    </xf>
    <xf numFmtId="10" fontId="0" fillId="0" borderId="0" xfId="37" applyNumberFormat="1" applyFont="1" applyFill="1" applyAlignment="1"/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0" fillId="0" borderId="0" xfId="2" applyNumberFormat="1" applyFont="1" applyFill="1" applyBorder="1" applyAlignment="1"/>
    <xf numFmtId="0" fontId="6" fillId="0" borderId="0" xfId="0" applyFont="1" applyFill="1" applyAlignment="1">
      <alignment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187" fontId="0" fillId="0" borderId="4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187" fontId="4" fillId="0" borderId="2" xfId="39" applyNumberFormat="1" applyFont="1" applyFill="1" applyBorder="1" applyAlignment="1" applyProtection="1">
      <alignment horizontal="right"/>
      <protection locked="0"/>
    </xf>
    <xf numFmtId="187" fontId="4" fillId="0" borderId="0" xfId="39" applyNumberFormat="1" applyFont="1" applyFill="1" applyAlignment="1" applyProtection="1">
      <alignment horizontal="right"/>
      <protection locked="0"/>
    </xf>
    <xf numFmtId="187" fontId="4" fillId="0" borderId="0" xfId="39" applyNumberFormat="1" applyFont="1" applyFill="1" applyAlignment="1" applyProtection="1">
      <protection locked="0"/>
    </xf>
    <xf numFmtId="0" fontId="5" fillId="0" borderId="0" xfId="0" applyFont="1" applyAlignment="1">
      <alignment vertical="center" wrapText="1"/>
    </xf>
    <xf numFmtId="187" fontId="5" fillId="0" borderId="0" xfId="1" applyNumberFormat="1" applyFont="1" applyFill="1" applyBorder="1" applyAlignment="1"/>
    <xf numFmtId="0" fontId="5" fillId="0" borderId="0" xfId="0" applyFont="1"/>
    <xf numFmtId="0" fontId="21" fillId="0" borderId="0" xfId="40" applyFont="1" applyAlignment="1">
      <alignment horizontal="left"/>
    </xf>
    <xf numFmtId="0" fontId="0" fillId="0" borderId="0" xfId="0" applyAlignment="1">
      <alignment vertical="center"/>
    </xf>
    <xf numFmtId="37" fontId="0" fillId="0" borderId="0" xfId="0" applyNumberFormat="1"/>
    <xf numFmtId="189" fontId="22" fillId="0" borderId="0" xfId="41" applyNumberFormat="1" applyFont="1" applyAlignment="1">
      <alignment horizontal="left" vertical="center"/>
    </xf>
    <xf numFmtId="187" fontId="0" fillId="0" borderId="4" xfId="6" applyNumberFormat="1" applyFont="1" applyFill="1" applyBorder="1" applyAlignment="1">
      <alignment horizontal="right" vertical="center"/>
    </xf>
    <xf numFmtId="187" fontId="5" fillId="0" borderId="0" xfId="1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/>
    </xf>
    <xf numFmtId="37" fontId="0" fillId="0" borderId="0" xfId="0" applyNumberFormat="1" applyFill="1"/>
    <xf numFmtId="187" fontId="0" fillId="0" borderId="0" xfId="0" applyNumberFormat="1" applyFill="1" applyAlignment="1">
      <alignment horizontal="center" vertical="center"/>
    </xf>
    <xf numFmtId="187" fontId="0" fillId="0" borderId="0" xfId="0" applyNumberFormat="1" applyFill="1"/>
    <xf numFmtId="0" fontId="0" fillId="0" borderId="0" xfId="0" applyFill="1"/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8" fontId="11" fillId="0" borderId="0" xfId="39" applyFont="1" applyFill="1" applyAlignment="1">
      <alignment vertical="center"/>
    </xf>
    <xf numFmtId="187" fontId="0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wrapText="1"/>
    </xf>
    <xf numFmtId="187" fontId="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Fill="1" applyAlignment="1">
      <alignment vertical="center"/>
    </xf>
    <xf numFmtId="187" fontId="0" fillId="0" borderId="5" xfId="1" applyNumberFormat="1" applyFont="1" applyFill="1" applyBorder="1" applyAlignment="1">
      <alignment horizontal="center" vertical="center"/>
    </xf>
    <xf numFmtId="188" fontId="11" fillId="0" borderId="0" xfId="39" applyFont="1" applyFill="1" applyBorder="1" applyAlignment="1">
      <alignment vertical="center"/>
    </xf>
    <xf numFmtId="189" fontId="11" fillId="0" borderId="0" xfId="35" applyNumberFormat="1" applyFont="1" applyAlignment="1">
      <alignment vertical="center"/>
    </xf>
    <xf numFmtId="187" fontId="5" fillId="0" borderId="0" xfId="1" applyNumberFormat="1" applyFont="1" applyFill="1" applyBorder="1" applyAlignment="1">
      <alignment horizontal="center" vertical="center"/>
    </xf>
    <xf numFmtId="190" fontId="5" fillId="0" borderId="4" xfId="1" applyNumberFormat="1" applyFont="1" applyFill="1" applyBorder="1" applyAlignment="1"/>
    <xf numFmtId="190" fontId="5" fillId="0" borderId="0" xfId="1" applyNumberFormat="1" applyFont="1" applyFill="1" applyBorder="1" applyAlignment="1"/>
    <xf numFmtId="187" fontId="5" fillId="0" borderId="4" xfId="1" applyNumberFormat="1" applyFont="1" applyFill="1" applyBorder="1" applyAlignment="1"/>
    <xf numFmtId="0" fontId="8" fillId="0" borderId="0" xfId="0" applyFont="1" applyFill="1" applyAlignment="1"/>
    <xf numFmtId="0" fontId="0" fillId="0" borderId="0" xfId="0" applyFill="1" applyAlignment="1">
      <alignment horizontal="left"/>
    </xf>
    <xf numFmtId="187" fontId="8" fillId="0" borderId="0" xfId="0" applyNumberFormat="1" applyFont="1" applyFill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9" fontId="8" fillId="0" borderId="0" xfId="0" applyNumberFormat="1" applyFont="1" applyFill="1" applyAlignment="1">
      <alignment horizontal="left" vertical="center"/>
    </xf>
    <xf numFmtId="187" fontId="5" fillId="0" borderId="0" xfId="1" applyNumberFormat="1" applyFont="1" applyFill="1" applyBorder="1" applyAlignment="1">
      <alignment horizontal="center" vertical="center"/>
    </xf>
    <xf numFmtId="187" fontId="8" fillId="0" borderId="0" xfId="0" applyNumberFormat="1" applyFont="1" applyFill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 vertical="center"/>
    </xf>
    <xf numFmtId="187" fontId="0" fillId="0" borderId="0" xfId="0" quotePrefix="1" applyNumberFormat="1" applyFont="1" applyFill="1" applyAlignment="1">
      <alignment horizontal="center" vertical="center"/>
    </xf>
    <xf numFmtId="187" fontId="0" fillId="0" borderId="0" xfId="0" applyNumberFormat="1" applyFill="1" applyBorder="1" applyAlignment="1">
      <alignment horizontal="center" vertical="center"/>
    </xf>
    <xf numFmtId="187" fontId="0" fillId="0" borderId="0" xfId="0" applyNumberFormat="1" applyFont="1" applyFill="1" applyBorder="1" applyAlignment="1">
      <alignment horizontal="center" vertical="center"/>
    </xf>
    <xf numFmtId="187" fontId="0" fillId="0" borderId="4" xfId="0" applyNumberFormat="1" applyFont="1" applyFill="1" applyBorder="1" applyAlignment="1">
      <alignment horizontal="center" vertical="center"/>
    </xf>
    <xf numFmtId="187" fontId="8" fillId="0" borderId="0" xfId="0" applyNumberFormat="1" applyFont="1" applyFill="1" applyBorder="1" applyAlignment="1">
      <alignment horizontal="center" vertical="center"/>
    </xf>
    <xf numFmtId="187" fontId="5" fillId="0" borderId="0" xfId="0" applyNumberFormat="1" applyFont="1" applyFill="1" applyBorder="1" applyAlignment="1">
      <alignment horizontal="center"/>
    </xf>
    <xf numFmtId="187" fontId="0" fillId="0" borderId="0" xfId="0" applyNumberFormat="1" applyFont="1" applyFill="1" applyBorder="1" applyAlignment="1">
      <alignment horizontal="center"/>
    </xf>
    <xf numFmtId="187" fontId="0" fillId="0" borderId="4" xfId="0" applyNumberFormat="1" applyFont="1" applyFill="1" applyBorder="1" applyAlignment="1">
      <alignment horizontal="center"/>
    </xf>
    <xf numFmtId="190" fontId="5" fillId="0" borderId="5" xfId="1" applyNumberFormat="1" applyFont="1" applyFill="1" applyBorder="1" applyAlignment="1"/>
    <xf numFmtId="190" fontId="0" fillId="0" borderId="4" xfId="1" applyNumberFormat="1" applyFont="1" applyFill="1" applyBorder="1" applyAlignment="1">
      <alignment horizontal="right"/>
    </xf>
    <xf numFmtId="190" fontId="5" fillId="0" borderId="1" xfId="1" applyNumberFormat="1" applyFont="1" applyFill="1" applyBorder="1" applyAlignment="1"/>
  </cellXfs>
  <cellStyles count="42">
    <cellStyle name="Comma" xfId="1" builtinId="3"/>
    <cellStyle name="Comma [0]" xfId="2" builtinId="6"/>
    <cellStyle name="Comma 18" xfId="39"/>
    <cellStyle name="Comma 2" xfId="3"/>
    <cellStyle name="Comma 2 2" xfId="4"/>
    <cellStyle name="Comma 3" xfId="5"/>
    <cellStyle name="Comma 4" xfId="6"/>
    <cellStyle name="Normal" xfId="0" builtinId="0"/>
    <cellStyle name="Normal - Style1" xfId="7"/>
    <cellStyle name="Normal 10" xfId="8"/>
    <cellStyle name="Normal 11" xfId="9"/>
    <cellStyle name="Normal 12" xfId="10"/>
    <cellStyle name="Normal 13" xfId="11"/>
    <cellStyle name="Normal 14" xfId="12"/>
    <cellStyle name="Normal 15" xfId="13"/>
    <cellStyle name="Normal 16" xfId="14"/>
    <cellStyle name="Normal 17" xfId="15"/>
    <cellStyle name="Normal 18" xfId="16"/>
    <cellStyle name="Normal 19" xfId="17"/>
    <cellStyle name="Normal 2" xfId="18"/>
    <cellStyle name="Normal 2 2 3" xfId="41"/>
    <cellStyle name="Normal 20" xfId="19"/>
    <cellStyle name="Normal 21" xfId="20"/>
    <cellStyle name="Normal 22" xfId="21"/>
    <cellStyle name="Normal 23" xfId="22"/>
    <cellStyle name="Normal 24" xfId="23"/>
    <cellStyle name="Normal 25" xfId="24"/>
    <cellStyle name="Normal 28" xfId="25"/>
    <cellStyle name="Normal 29" xfId="26"/>
    <cellStyle name="Normal 3" xfId="27"/>
    <cellStyle name="Normal 30" xfId="28"/>
    <cellStyle name="Normal 4" xfId="29"/>
    <cellStyle name="Normal 41" xfId="40"/>
    <cellStyle name="Normal 5" xfId="30"/>
    <cellStyle name="Normal 6" xfId="31"/>
    <cellStyle name="Normal 7" xfId="32"/>
    <cellStyle name="Normal 8" xfId="33"/>
    <cellStyle name="Normal 9" xfId="34"/>
    <cellStyle name="Normal_Note-Thai_Q1-2002" xfId="35"/>
    <cellStyle name="Normal_Sheet1" xfId="36"/>
    <cellStyle name="Percent" xfId="37" builtinId="5"/>
    <cellStyle name="Percent 2" xfId="38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Q92"/>
  <sheetViews>
    <sheetView view="pageBreakPreview" topLeftCell="A64" zoomScale="77" zoomScaleNormal="55" zoomScaleSheetLayoutView="77" zoomScalePageLayoutView="34" workbookViewId="0">
      <selection activeCell="F100" sqref="F100"/>
    </sheetView>
  </sheetViews>
  <sheetFormatPr defaultColWidth="9.140625" defaultRowHeight="18.75" customHeight="1" x14ac:dyDescent="0.25"/>
  <cols>
    <col min="1" max="1" width="45.85546875" style="43" customWidth="1"/>
    <col min="2" max="2" width="5.85546875" style="41" customWidth="1"/>
    <col min="3" max="3" width="1.140625" style="43" customWidth="1"/>
    <col min="4" max="4" width="15.85546875" style="27" customWidth="1"/>
    <col min="5" max="5" width="1.140625" style="48" customWidth="1"/>
    <col min="6" max="6" width="15.85546875" style="27" customWidth="1"/>
    <col min="7" max="7" width="1.140625" style="27" customWidth="1"/>
    <col min="8" max="8" width="15.85546875" style="48" bestFit="1" customWidth="1"/>
    <col min="9" max="9" width="1.140625" style="48" customWidth="1"/>
    <col min="10" max="10" width="15.85546875" style="48" bestFit="1" customWidth="1"/>
    <col min="11" max="11" width="9.140625" style="44" hidden="1" customWidth="1"/>
    <col min="12" max="12" width="13.85546875" style="44" hidden="1" customWidth="1"/>
    <col min="13" max="13" width="9.140625" style="44"/>
    <col min="14" max="15" width="13.5703125" style="44" customWidth="1"/>
    <col min="16" max="16384" width="9.140625" style="44"/>
  </cols>
  <sheetData>
    <row r="1" spans="1:12" s="107" customFormat="1" ht="18.75" customHeight="1" x14ac:dyDescent="0.25">
      <c r="A1" s="212" t="s">
        <v>160</v>
      </c>
      <c r="B1" s="112"/>
      <c r="C1" s="113"/>
      <c r="D1" s="114"/>
      <c r="E1" s="103"/>
      <c r="F1" s="114"/>
      <c r="G1" s="114"/>
      <c r="H1" s="103"/>
      <c r="I1" s="103"/>
      <c r="J1" s="103"/>
    </row>
    <row r="2" spans="1:12" s="51" customFormat="1" ht="18.75" customHeight="1" x14ac:dyDescent="0.25">
      <c r="A2" s="21" t="s">
        <v>57</v>
      </c>
      <c r="B2" s="20"/>
      <c r="C2" s="115"/>
      <c r="D2" s="116"/>
      <c r="E2" s="99"/>
      <c r="F2" s="116"/>
      <c r="G2" s="116"/>
      <c r="H2" s="99"/>
      <c r="I2" s="99"/>
      <c r="J2" s="99"/>
    </row>
    <row r="4" spans="1:12" ht="18.75" customHeight="1" x14ac:dyDescent="0.25">
      <c r="D4" s="270" t="s">
        <v>2</v>
      </c>
      <c r="E4" s="270"/>
      <c r="F4" s="270"/>
      <c r="G4" s="270"/>
      <c r="H4" s="268" t="s">
        <v>19</v>
      </c>
      <c r="I4" s="268"/>
      <c r="J4" s="268"/>
    </row>
    <row r="5" spans="1:12" ht="18.75" customHeight="1" x14ac:dyDescent="0.25">
      <c r="C5" s="1"/>
      <c r="D5" s="270" t="s">
        <v>20</v>
      </c>
      <c r="E5" s="270"/>
      <c r="F5" s="270"/>
      <c r="G5" s="270"/>
      <c r="H5" s="270" t="s">
        <v>20</v>
      </c>
      <c r="I5" s="270"/>
      <c r="J5" s="270"/>
    </row>
    <row r="6" spans="1:12" ht="18.75" customHeight="1" x14ac:dyDescent="0.25">
      <c r="C6" s="1"/>
      <c r="D6" s="271" t="s">
        <v>1</v>
      </c>
      <c r="E6" s="271"/>
      <c r="F6" s="271"/>
      <c r="G6" s="22"/>
      <c r="H6" s="271" t="s">
        <v>1</v>
      </c>
      <c r="I6" s="271"/>
      <c r="J6" s="271"/>
    </row>
    <row r="7" spans="1:12" ht="18.75" customHeight="1" x14ac:dyDescent="0.25">
      <c r="A7" s="1" t="s">
        <v>21</v>
      </c>
      <c r="B7" s="3" t="s">
        <v>29</v>
      </c>
      <c r="C7" s="1"/>
      <c r="D7" s="138" t="s">
        <v>177</v>
      </c>
      <c r="E7" s="137"/>
      <c r="F7" s="138" t="s">
        <v>153</v>
      </c>
      <c r="G7" s="135"/>
      <c r="H7" s="135" t="s">
        <v>177</v>
      </c>
      <c r="I7" s="137"/>
      <c r="J7" s="135" t="s">
        <v>153</v>
      </c>
    </row>
    <row r="8" spans="1:12" ht="18.75" customHeight="1" x14ac:dyDescent="0.25">
      <c r="A8" s="1"/>
      <c r="B8" s="3"/>
      <c r="C8" s="1"/>
      <c r="D8" s="269" t="s">
        <v>86</v>
      </c>
      <c r="E8" s="269"/>
      <c r="F8" s="269"/>
      <c r="G8" s="269"/>
      <c r="H8" s="269"/>
      <c r="I8" s="269"/>
      <c r="J8" s="269"/>
    </row>
    <row r="9" spans="1:12" s="58" customFormat="1" ht="18.75" customHeight="1" x14ac:dyDescent="0.25">
      <c r="A9" s="87" t="s">
        <v>22</v>
      </c>
      <c r="B9" s="56"/>
      <c r="C9" s="56"/>
      <c r="D9" s="57"/>
      <c r="E9" s="57"/>
      <c r="F9" s="57"/>
      <c r="G9" s="57"/>
      <c r="H9" s="57"/>
      <c r="I9" s="57"/>
      <c r="J9" s="57"/>
    </row>
    <row r="10" spans="1:12" s="58" customFormat="1" ht="18.75" customHeight="1" x14ac:dyDescent="0.25">
      <c r="A10" s="62" t="s">
        <v>58</v>
      </c>
      <c r="B10" s="56">
        <v>7</v>
      </c>
      <c r="C10" s="56"/>
      <c r="D10" s="57">
        <v>85549199</v>
      </c>
      <c r="E10" s="57"/>
      <c r="F10" s="57">
        <v>91126266</v>
      </c>
      <c r="G10" s="57"/>
      <c r="H10" s="57">
        <v>1744789</v>
      </c>
      <c r="I10" s="57"/>
      <c r="J10" s="57">
        <v>34102081</v>
      </c>
      <c r="L10" s="57"/>
    </row>
    <row r="11" spans="1:12" s="58" customFormat="1" ht="18.75" customHeight="1" x14ac:dyDescent="0.25">
      <c r="A11" s="62" t="s">
        <v>175</v>
      </c>
      <c r="B11" s="56" t="s">
        <v>237</v>
      </c>
      <c r="C11" s="56"/>
      <c r="D11" s="57">
        <v>1183555839</v>
      </c>
      <c r="E11" s="57"/>
      <c r="F11" s="57">
        <v>952834087</v>
      </c>
      <c r="G11" s="57"/>
      <c r="H11" s="144">
        <v>1049180037</v>
      </c>
      <c r="I11" s="57"/>
      <c r="J11" s="144">
        <v>811969635</v>
      </c>
      <c r="L11" s="57"/>
    </row>
    <row r="12" spans="1:12" s="58" customFormat="1" ht="18.75" customHeight="1" x14ac:dyDescent="0.25">
      <c r="A12" s="62" t="s">
        <v>52</v>
      </c>
      <c r="B12" s="56">
        <v>6</v>
      </c>
      <c r="C12" s="56"/>
      <c r="D12" s="57">
        <v>0</v>
      </c>
      <c r="E12" s="59"/>
      <c r="F12" s="59">
        <v>0</v>
      </c>
      <c r="G12" s="59"/>
      <c r="H12" s="57">
        <v>166000000</v>
      </c>
      <c r="I12" s="57"/>
      <c r="J12" s="57">
        <v>992932600</v>
      </c>
      <c r="L12" s="57"/>
    </row>
    <row r="13" spans="1:12" s="58" customFormat="1" ht="18.75" customHeight="1" x14ac:dyDescent="0.25">
      <c r="A13" s="62" t="s">
        <v>39</v>
      </c>
      <c r="B13" s="56">
        <v>8</v>
      </c>
      <c r="C13" s="56"/>
      <c r="D13" s="57">
        <v>1052320110</v>
      </c>
      <c r="E13" s="57"/>
      <c r="F13" s="57">
        <v>1103766615</v>
      </c>
      <c r="G13" s="57"/>
      <c r="H13" s="57">
        <v>728836004</v>
      </c>
      <c r="I13" s="57"/>
      <c r="J13" s="57">
        <v>680677726</v>
      </c>
      <c r="L13" s="57"/>
    </row>
    <row r="14" spans="1:12" s="58" customFormat="1" ht="18.75" customHeight="1" x14ac:dyDescent="0.25">
      <c r="A14" s="62" t="s">
        <v>0</v>
      </c>
      <c r="B14" s="56"/>
      <c r="C14" s="56"/>
      <c r="D14" s="57">
        <v>83540941</v>
      </c>
      <c r="E14" s="57"/>
      <c r="F14" s="57">
        <v>55262356</v>
      </c>
      <c r="G14" s="57"/>
      <c r="H14" s="57">
        <v>73269408</v>
      </c>
      <c r="I14" s="57"/>
      <c r="J14" s="57">
        <v>48767582</v>
      </c>
      <c r="L14" s="57"/>
    </row>
    <row r="15" spans="1:12" s="58" customFormat="1" ht="18.75" customHeight="1" x14ac:dyDescent="0.25">
      <c r="A15" s="156" t="s">
        <v>59</v>
      </c>
      <c r="B15" s="56"/>
      <c r="C15" s="56"/>
      <c r="D15" s="60">
        <f>SUM(D10:D14)</f>
        <v>2404966089</v>
      </c>
      <c r="E15" s="61"/>
      <c r="F15" s="60">
        <f>SUM(F10:F14)</f>
        <v>2202989324</v>
      </c>
      <c r="G15" s="63"/>
      <c r="H15" s="60">
        <f>SUM(H10:H14)</f>
        <v>2019030238</v>
      </c>
      <c r="I15" s="61"/>
      <c r="J15" s="60">
        <f>SUM(J10:J14)</f>
        <v>2568449624</v>
      </c>
      <c r="L15" s="57"/>
    </row>
    <row r="16" spans="1:12" ht="18.75" customHeight="1" x14ac:dyDescent="0.25">
      <c r="B16" s="56"/>
      <c r="D16" s="47"/>
      <c r="E16" s="47"/>
      <c r="F16" s="47"/>
      <c r="G16" s="47"/>
      <c r="H16" s="47"/>
      <c r="I16" s="47"/>
      <c r="J16" s="47"/>
      <c r="L16" s="57"/>
    </row>
    <row r="17" spans="1:12" s="58" customFormat="1" ht="18.95" customHeight="1" x14ac:dyDescent="0.25">
      <c r="A17" s="87" t="s">
        <v>24</v>
      </c>
      <c r="B17" s="56"/>
      <c r="C17" s="56"/>
      <c r="D17" s="142"/>
      <c r="E17" s="57"/>
      <c r="F17" s="142"/>
      <c r="G17" s="57"/>
      <c r="H17" s="57"/>
      <c r="I17" s="57"/>
      <c r="J17" s="57"/>
      <c r="L17" s="57"/>
    </row>
    <row r="18" spans="1:12" s="58" customFormat="1" ht="18.95" customHeight="1" x14ac:dyDescent="0.25">
      <c r="A18" s="62" t="s">
        <v>139</v>
      </c>
      <c r="B18" s="56"/>
      <c r="C18" s="56"/>
      <c r="D18" s="57">
        <v>6654116</v>
      </c>
      <c r="E18" s="57"/>
      <c r="F18" s="142">
        <v>6596737</v>
      </c>
      <c r="G18" s="57"/>
      <c r="H18" s="57">
        <v>6654116</v>
      </c>
      <c r="I18" s="57"/>
      <c r="J18" s="57">
        <v>6596737</v>
      </c>
      <c r="L18" s="57"/>
    </row>
    <row r="19" spans="1:12" s="58" customFormat="1" ht="18.75" customHeight="1" x14ac:dyDescent="0.25">
      <c r="A19" s="62" t="s">
        <v>140</v>
      </c>
      <c r="B19" s="56">
        <v>9</v>
      </c>
      <c r="C19" s="56"/>
      <c r="D19" s="57">
        <v>28444160</v>
      </c>
      <c r="E19" s="57"/>
      <c r="F19" s="142">
        <v>29664174</v>
      </c>
      <c r="G19" s="57"/>
      <c r="H19" s="57">
        <v>0</v>
      </c>
      <c r="I19" s="57"/>
      <c r="J19" s="57">
        <v>0</v>
      </c>
      <c r="L19" s="57"/>
    </row>
    <row r="20" spans="1:12" s="58" customFormat="1" ht="18.75" customHeight="1" x14ac:dyDescent="0.25">
      <c r="A20" s="62" t="s">
        <v>30</v>
      </c>
      <c r="B20" s="56">
        <v>10</v>
      </c>
      <c r="C20" s="56"/>
      <c r="D20" s="57">
        <v>0</v>
      </c>
      <c r="E20" s="57"/>
      <c r="F20" s="145">
        <v>0</v>
      </c>
      <c r="G20" s="59"/>
      <c r="H20" s="57">
        <v>2822474123</v>
      </c>
      <c r="I20" s="57"/>
      <c r="J20" s="57">
        <v>1873274123</v>
      </c>
      <c r="L20" s="57"/>
    </row>
    <row r="21" spans="1:12" s="58" customFormat="1" ht="18.75" customHeight="1" x14ac:dyDescent="0.25">
      <c r="A21" s="62" t="s">
        <v>238</v>
      </c>
      <c r="B21" s="56">
        <v>28</v>
      </c>
      <c r="C21" s="56"/>
      <c r="D21" s="57">
        <v>70000000</v>
      </c>
      <c r="E21" s="57"/>
      <c r="F21" s="57">
        <v>81200000</v>
      </c>
      <c r="G21" s="59"/>
      <c r="H21" s="57">
        <v>70000000</v>
      </c>
      <c r="I21" s="57"/>
      <c r="J21" s="57">
        <v>81200000</v>
      </c>
      <c r="L21" s="57"/>
    </row>
    <row r="22" spans="1:12" s="58" customFormat="1" ht="18.75" customHeight="1" x14ac:dyDescent="0.25">
      <c r="A22" s="139" t="s">
        <v>60</v>
      </c>
      <c r="B22" s="56">
        <v>12</v>
      </c>
      <c r="C22" s="56"/>
      <c r="D22" s="57">
        <v>804725883</v>
      </c>
      <c r="E22" s="57"/>
      <c r="F22" s="57">
        <v>547690000</v>
      </c>
      <c r="G22" s="59"/>
      <c r="H22" s="57">
        <v>292155883</v>
      </c>
      <c r="I22" s="57"/>
      <c r="J22" s="57">
        <v>108610000</v>
      </c>
      <c r="L22" s="57"/>
    </row>
    <row r="23" spans="1:12" s="58" customFormat="1" ht="18.75" customHeight="1" x14ac:dyDescent="0.25">
      <c r="A23" s="62" t="s">
        <v>61</v>
      </c>
      <c r="B23" s="56">
        <v>13</v>
      </c>
      <c r="C23" s="56"/>
      <c r="D23" s="57">
        <v>3669944123</v>
      </c>
      <c r="E23" s="57"/>
      <c r="F23" s="142">
        <v>3437538071</v>
      </c>
      <c r="G23" s="57"/>
      <c r="H23" s="57">
        <v>963781138</v>
      </c>
      <c r="I23" s="57"/>
      <c r="J23" s="57">
        <v>1060898051</v>
      </c>
      <c r="L23" s="57"/>
    </row>
    <row r="24" spans="1:12" s="58" customFormat="1" ht="18.75" customHeight="1" x14ac:dyDescent="0.25">
      <c r="A24" s="62" t="s">
        <v>147</v>
      </c>
      <c r="B24" s="56">
        <v>14</v>
      </c>
      <c r="C24" s="56"/>
      <c r="D24" s="57">
        <v>0</v>
      </c>
      <c r="E24" s="57"/>
      <c r="F24" s="144">
        <v>6875748</v>
      </c>
      <c r="G24" s="57"/>
      <c r="H24" s="57">
        <v>0</v>
      </c>
      <c r="I24" s="57"/>
      <c r="J24" s="57">
        <v>0</v>
      </c>
      <c r="L24" s="57"/>
    </row>
    <row r="25" spans="1:12" s="58" customFormat="1" ht="18.75" customHeight="1" x14ac:dyDescent="0.25">
      <c r="A25" s="62" t="s">
        <v>176</v>
      </c>
      <c r="B25" s="56"/>
      <c r="C25" s="56"/>
      <c r="D25" s="57">
        <v>4440635</v>
      </c>
      <c r="E25" s="57"/>
      <c r="F25" s="142">
        <v>2434240</v>
      </c>
      <c r="G25" s="57"/>
      <c r="H25" s="57">
        <v>20462</v>
      </c>
      <c r="I25" s="57"/>
      <c r="J25" s="57">
        <v>191207</v>
      </c>
      <c r="L25" s="57"/>
    </row>
    <row r="26" spans="1:12" s="58" customFormat="1" ht="18.75" customHeight="1" x14ac:dyDescent="0.25">
      <c r="A26" s="62" t="s">
        <v>62</v>
      </c>
      <c r="B26" s="56">
        <v>15</v>
      </c>
      <c r="C26" s="56"/>
      <c r="D26" s="57">
        <v>188328566</v>
      </c>
      <c r="E26" s="57"/>
      <c r="F26" s="142">
        <v>192191716</v>
      </c>
      <c r="G26" s="57"/>
      <c r="H26" s="57">
        <v>6113250</v>
      </c>
      <c r="I26" s="57"/>
      <c r="J26" s="57">
        <v>6238650</v>
      </c>
      <c r="L26" s="57"/>
    </row>
    <row r="27" spans="1:12" s="58" customFormat="1" ht="18.75" customHeight="1" x14ac:dyDescent="0.25">
      <c r="A27" s="62" t="s">
        <v>63</v>
      </c>
      <c r="B27" s="56">
        <v>17</v>
      </c>
      <c r="C27" s="56"/>
      <c r="D27" s="57">
        <v>890302792</v>
      </c>
      <c r="E27" s="57"/>
      <c r="F27" s="142">
        <v>891575091</v>
      </c>
      <c r="G27" s="57"/>
      <c r="H27" s="59">
        <v>0</v>
      </c>
      <c r="I27" s="57"/>
      <c r="J27" s="59">
        <v>0</v>
      </c>
      <c r="L27" s="57"/>
    </row>
    <row r="28" spans="1:12" s="58" customFormat="1" ht="18.75" customHeight="1" x14ac:dyDescent="0.25">
      <c r="A28" s="62" t="s">
        <v>64</v>
      </c>
      <c r="B28" s="56"/>
      <c r="C28" s="56"/>
      <c r="D28" s="57">
        <v>152845112</v>
      </c>
      <c r="E28" s="57"/>
      <c r="F28" s="142">
        <v>168199869</v>
      </c>
      <c r="G28" s="57"/>
      <c r="H28" s="57">
        <v>142497170</v>
      </c>
      <c r="I28" s="57"/>
      <c r="J28" s="57">
        <v>159725661</v>
      </c>
      <c r="L28" s="57"/>
    </row>
    <row r="29" spans="1:12" s="58" customFormat="1" ht="18.75" customHeight="1" x14ac:dyDescent="0.25">
      <c r="A29" s="58" t="s">
        <v>93</v>
      </c>
      <c r="B29" s="56">
        <v>16</v>
      </c>
      <c r="C29" s="56"/>
      <c r="D29" s="57">
        <v>34830416</v>
      </c>
      <c r="E29" s="57"/>
      <c r="F29" s="142">
        <v>34830416</v>
      </c>
      <c r="G29" s="57"/>
      <c r="H29" s="59">
        <v>0</v>
      </c>
      <c r="I29" s="57"/>
      <c r="J29" s="59">
        <v>0</v>
      </c>
      <c r="L29" s="57"/>
    </row>
    <row r="30" spans="1:12" s="58" customFormat="1" ht="18.75" customHeight="1" x14ac:dyDescent="0.25">
      <c r="A30" s="62" t="s">
        <v>31</v>
      </c>
      <c r="B30" s="56"/>
      <c r="C30" s="56"/>
      <c r="D30" s="142">
        <v>9256769</v>
      </c>
      <c r="E30" s="57"/>
      <c r="F30" s="142">
        <v>9791631</v>
      </c>
      <c r="G30" s="57"/>
      <c r="H30" s="57">
        <v>2302567</v>
      </c>
      <c r="I30" s="57"/>
      <c r="J30" s="57">
        <v>2310569</v>
      </c>
      <c r="L30" s="57"/>
    </row>
    <row r="31" spans="1:12" s="58" customFormat="1" ht="18.75" customHeight="1" x14ac:dyDescent="0.25">
      <c r="A31" s="156" t="s">
        <v>65</v>
      </c>
      <c r="B31" s="56"/>
      <c r="C31" s="56"/>
      <c r="D31" s="60">
        <f>SUM(D18:D30)</f>
        <v>5859772572</v>
      </c>
      <c r="E31" s="61"/>
      <c r="F31" s="60">
        <f>SUM(F18:F30)</f>
        <v>5408587693</v>
      </c>
      <c r="G31" s="63"/>
      <c r="H31" s="60">
        <f>SUM(H18:H30)</f>
        <v>4305998709</v>
      </c>
      <c r="I31" s="61"/>
      <c r="J31" s="60">
        <f>SUM(J18:J30)</f>
        <v>3299044998</v>
      </c>
      <c r="L31" s="57"/>
    </row>
    <row r="32" spans="1:12" s="58" customFormat="1" ht="18.75" customHeight="1" x14ac:dyDescent="0.25">
      <c r="A32" s="156"/>
      <c r="B32" s="56"/>
      <c r="C32" s="56"/>
      <c r="D32" s="63"/>
      <c r="E32" s="61"/>
      <c r="F32" s="63"/>
      <c r="G32" s="63"/>
      <c r="H32" s="63"/>
      <c r="I32" s="61"/>
      <c r="J32" s="63"/>
      <c r="L32" s="57"/>
    </row>
    <row r="33" spans="1:17" s="58" customFormat="1" ht="18.75" customHeight="1" thickBot="1" x14ac:dyDescent="0.3">
      <c r="A33" s="92" t="s">
        <v>25</v>
      </c>
      <c r="B33" s="56"/>
      <c r="C33" s="56"/>
      <c r="D33" s="64">
        <f>+D15+D31</f>
        <v>8264738661</v>
      </c>
      <c r="E33" s="61"/>
      <c r="F33" s="64">
        <f>+F15+F31</f>
        <v>7611577017</v>
      </c>
      <c r="G33" s="63"/>
      <c r="H33" s="64">
        <f>+H15+H31</f>
        <v>6325028947</v>
      </c>
      <c r="I33" s="61"/>
      <c r="J33" s="64">
        <f>+J15+J31</f>
        <v>5867494622</v>
      </c>
      <c r="L33" s="57"/>
    </row>
    <row r="34" spans="1:17" s="58" customFormat="1" ht="18.75" customHeight="1" thickTop="1" x14ac:dyDescent="0.25">
      <c r="A34" s="43"/>
      <c r="B34" s="41"/>
      <c r="C34" s="43"/>
      <c r="D34" s="47"/>
      <c r="E34" s="47"/>
      <c r="F34" s="47"/>
      <c r="G34" s="47"/>
      <c r="H34" s="47"/>
      <c r="I34" s="47"/>
      <c r="J34" s="47"/>
      <c r="L34" s="57"/>
      <c r="N34" s="57"/>
      <c r="O34" s="57"/>
      <c r="P34" s="57"/>
      <c r="Q34" s="57"/>
    </row>
    <row r="35" spans="1:17" ht="18.75" customHeight="1" x14ac:dyDescent="0.25">
      <c r="A35" s="65"/>
      <c r="B35" s="66"/>
      <c r="C35" s="65"/>
      <c r="D35" s="26"/>
      <c r="E35" s="47"/>
      <c r="F35" s="26"/>
      <c r="G35" s="26"/>
      <c r="H35" s="26"/>
      <c r="I35" s="47"/>
      <c r="J35" s="26"/>
      <c r="L35" s="57"/>
    </row>
    <row r="36" spans="1:17" ht="18.75" customHeight="1" x14ac:dyDescent="0.25">
      <c r="A36" s="212" t="s">
        <v>160</v>
      </c>
      <c r="B36" s="108"/>
      <c r="C36" s="109"/>
      <c r="D36" s="110"/>
      <c r="E36" s="111"/>
      <c r="F36" s="110"/>
      <c r="G36" s="110"/>
      <c r="H36" s="111"/>
      <c r="I36" s="111"/>
      <c r="J36" s="111"/>
      <c r="L36" s="57"/>
    </row>
    <row r="37" spans="1:17" s="106" customFormat="1" ht="18.75" customHeight="1" x14ac:dyDescent="0.25">
      <c r="A37" s="21" t="str">
        <f>A2</f>
        <v>Statement of financial position</v>
      </c>
      <c r="B37" s="117"/>
      <c r="C37" s="118"/>
      <c r="D37" s="119"/>
      <c r="E37" s="52"/>
      <c r="F37" s="119"/>
      <c r="G37" s="119"/>
      <c r="H37" s="52"/>
      <c r="I37" s="52"/>
      <c r="J37" s="52"/>
      <c r="L37" s="57"/>
    </row>
    <row r="38" spans="1:17" s="51" customFormat="1" ht="18.75" customHeight="1" x14ac:dyDescent="0.25">
      <c r="A38" s="65"/>
      <c r="B38" s="66"/>
      <c r="C38" s="65"/>
      <c r="D38" s="68"/>
      <c r="E38" s="47"/>
      <c r="F38" s="68"/>
      <c r="G38" s="68"/>
      <c r="H38" s="47"/>
      <c r="I38" s="47"/>
      <c r="J38" s="47"/>
      <c r="L38" s="57"/>
    </row>
    <row r="39" spans="1:17" ht="18.75" customHeight="1" x14ac:dyDescent="0.25">
      <c r="A39" s="65"/>
      <c r="D39" s="270" t="s">
        <v>2</v>
      </c>
      <c r="E39" s="270"/>
      <c r="F39" s="270"/>
      <c r="G39" s="270"/>
      <c r="H39" s="268" t="s">
        <v>19</v>
      </c>
      <c r="I39" s="268"/>
      <c r="J39" s="268"/>
      <c r="L39" s="57"/>
    </row>
    <row r="40" spans="1:17" ht="18" customHeight="1" x14ac:dyDescent="0.25">
      <c r="A40" s="65"/>
      <c r="C40" s="1"/>
      <c r="D40" s="270" t="s">
        <v>20</v>
      </c>
      <c r="E40" s="270"/>
      <c r="F40" s="270"/>
      <c r="G40" s="270"/>
      <c r="H40" s="270" t="s">
        <v>20</v>
      </c>
      <c r="I40" s="270"/>
      <c r="J40" s="270"/>
      <c r="L40" s="57"/>
    </row>
    <row r="41" spans="1:17" ht="18" customHeight="1" x14ac:dyDescent="0.25">
      <c r="C41" s="1"/>
      <c r="D41" s="271" t="s">
        <v>1</v>
      </c>
      <c r="E41" s="271"/>
      <c r="F41" s="271"/>
      <c r="G41" s="22"/>
      <c r="H41" s="271" t="s">
        <v>1</v>
      </c>
      <c r="I41" s="271"/>
      <c r="J41" s="271"/>
      <c r="L41" s="57"/>
    </row>
    <row r="42" spans="1:17" ht="18" customHeight="1" x14ac:dyDescent="0.25">
      <c r="A42" s="69" t="s">
        <v>40</v>
      </c>
      <c r="B42" s="3" t="s">
        <v>29</v>
      </c>
      <c r="C42" s="1"/>
      <c r="D42" s="138" t="s">
        <v>177</v>
      </c>
      <c r="E42" s="137"/>
      <c r="F42" s="138" t="s">
        <v>153</v>
      </c>
      <c r="G42" s="135"/>
      <c r="H42" s="138" t="s">
        <v>177</v>
      </c>
      <c r="I42" s="137"/>
      <c r="J42" s="138" t="s">
        <v>153</v>
      </c>
      <c r="L42" s="57"/>
    </row>
    <row r="43" spans="1:17" ht="18" customHeight="1" x14ac:dyDescent="0.25">
      <c r="A43" s="65"/>
      <c r="D43" s="269" t="s">
        <v>86</v>
      </c>
      <c r="E43" s="269"/>
      <c r="F43" s="269"/>
      <c r="G43" s="269"/>
      <c r="H43" s="269"/>
      <c r="I43" s="269"/>
      <c r="J43" s="269"/>
      <c r="L43" s="57"/>
    </row>
    <row r="44" spans="1:17" ht="18" customHeight="1" x14ac:dyDescent="0.25">
      <c r="A44" s="157" t="s">
        <v>23</v>
      </c>
      <c r="B44" s="56"/>
      <c r="C44" s="70"/>
      <c r="D44" s="57"/>
      <c r="E44" s="57"/>
      <c r="F44" s="57"/>
      <c r="G44" s="57"/>
      <c r="H44" s="57"/>
      <c r="I44" s="57"/>
      <c r="J44" s="57"/>
      <c r="L44" s="57"/>
    </row>
    <row r="45" spans="1:17" s="58" customFormat="1" ht="18.75" customHeight="1" x14ac:dyDescent="0.25">
      <c r="A45" s="58" t="s">
        <v>123</v>
      </c>
      <c r="B45" s="56"/>
      <c r="C45" s="56"/>
      <c r="D45" s="57"/>
      <c r="E45" s="57"/>
      <c r="F45" s="57"/>
      <c r="G45" s="57"/>
      <c r="H45" s="57"/>
      <c r="I45" s="57"/>
      <c r="J45" s="57"/>
      <c r="L45" s="57"/>
    </row>
    <row r="46" spans="1:17" s="58" customFormat="1" ht="18.75" customHeight="1" x14ac:dyDescent="0.25">
      <c r="A46" s="58" t="s">
        <v>94</v>
      </c>
      <c r="B46" s="56">
        <v>18</v>
      </c>
      <c r="C46" s="56"/>
      <c r="D46" s="57">
        <v>3882011709</v>
      </c>
      <c r="E46" s="57"/>
      <c r="F46" s="57">
        <v>3698215641</v>
      </c>
      <c r="G46" s="57"/>
      <c r="H46" s="57">
        <v>3200210989</v>
      </c>
      <c r="I46" s="57"/>
      <c r="J46" s="57">
        <v>2906702844</v>
      </c>
      <c r="L46" s="57"/>
    </row>
    <row r="47" spans="1:17" s="58" customFormat="1" ht="18.75" customHeight="1" x14ac:dyDescent="0.25">
      <c r="A47" s="62" t="s">
        <v>178</v>
      </c>
      <c r="B47" s="56">
        <v>6</v>
      </c>
      <c r="C47" s="56"/>
      <c r="D47" s="57">
        <v>387069635</v>
      </c>
      <c r="E47" s="57"/>
      <c r="F47" s="57">
        <v>264712822</v>
      </c>
      <c r="G47" s="57"/>
      <c r="H47" s="57">
        <v>105995571</v>
      </c>
      <c r="I47" s="57"/>
      <c r="J47" s="57">
        <v>71543152</v>
      </c>
      <c r="L47" s="57"/>
      <c r="N47" s="57"/>
      <c r="O47" s="57"/>
    </row>
    <row r="48" spans="1:17" s="58" customFormat="1" ht="18.75" customHeight="1" x14ac:dyDescent="0.25">
      <c r="A48" s="62" t="s">
        <v>124</v>
      </c>
      <c r="B48" s="56" t="s">
        <v>197</v>
      </c>
      <c r="C48" s="56"/>
      <c r="D48" s="57">
        <v>1600000</v>
      </c>
      <c r="E48" s="57"/>
      <c r="F48" s="57">
        <v>3100000</v>
      </c>
      <c r="G48" s="57"/>
      <c r="H48" s="57">
        <v>47000000</v>
      </c>
      <c r="I48" s="57"/>
      <c r="J48" s="57">
        <v>47000000</v>
      </c>
      <c r="L48" s="57"/>
      <c r="N48" s="57"/>
      <c r="O48" s="57"/>
    </row>
    <row r="49" spans="1:15" s="58" customFormat="1" ht="18.75" customHeight="1" x14ac:dyDescent="0.25">
      <c r="A49" s="141" t="s">
        <v>125</v>
      </c>
      <c r="B49" s="56">
        <v>18</v>
      </c>
      <c r="C49" s="56"/>
      <c r="D49" s="57">
        <v>773000000</v>
      </c>
      <c r="E49" s="71"/>
      <c r="F49" s="57">
        <v>238600000</v>
      </c>
      <c r="G49" s="57"/>
      <c r="H49" s="57">
        <v>720000000</v>
      </c>
      <c r="I49" s="57"/>
      <c r="J49" s="57">
        <v>105000000</v>
      </c>
      <c r="L49" s="57"/>
      <c r="N49" s="57"/>
      <c r="O49" s="57"/>
    </row>
    <row r="50" spans="1:15" s="58" customFormat="1" ht="18.75" customHeight="1" x14ac:dyDescent="0.25">
      <c r="A50" s="141" t="s">
        <v>179</v>
      </c>
      <c r="B50" s="56"/>
      <c r="C50" s="56"/>
      <c r="D50" s="57"/>
      <c r="E50" s="57"/>
      <c r="F50" s="57"/>
      <c r="G50" s="57"/>
      <c r="H50" s="57"/>
      <c r="I50" s="57"/>
      <c r="J50" s="57"/>
      <c r="L50" s="57"/>
      <c r="N50" s="57"/>
      <c r="O50" s="57"/>
    </row>
    <row r="51" spans="1:15" s="58" customFormat="1" ht="18.75" customHeight="1" x14ac:dyDescent="0.25">
      <c r="A51" s="261" t="s">
        <v>209</v>
      </c>
      <c r="B51" s="56">
        <v>18</v>
      </c>
      <c r="C51" s="56"/>
      <c r="D51" s="57">
        <v>31850290</v>
      </c>
      <c r="E51" s="57"/>
      <c r="F51" s="57">
        <v>22126975</v>
      </c>
      <c r="G51" s="57"/>
      <c r="H51" s="57">
        <v>21136457</v>
      </c>
      <c r="I51" s="57"/>
      <c r="J51" s="57">
        <v>20885472</v>
      </c>
      <c r="L51" s="57"/>
      <c r="N51" s="57"/>
      <c r="O51" s="57"/>
    </row>
    <row r="52" spans="1:15" s="58" customFormat="1" ht="18.75" customHeight="1" x14ac:dyDescent="0.25">
      <c r="A52" s="62" t="s">
        <v>81</v>
      </c>
      <c r="B52" s="56"/>
      <c r="C52" s="56"/>
      <c r="D52" s="57">
        <v>55108025</v>
      </c>
      <c r="E52" s="57"/>
      <c r="F52" s="57">
        <v>51574812</v>
      </c>
      <c r="G52" s="57"/>
      <c r="H52" s="57">
        <v>33957700</v>
      </c>
      <c r="I52" s="57"/>
      <c r="J52" s="57">
        <v>8834645</v>
      </c>
      <c r="L52" s="57"/>
      <c r="N52" s="57"/>
      <c r="O52" s="57"/>
    </row>
    <row r="53" spans="1:15" s="58" customFormat="1" ht="18.75" customHeight="1" x14ac:dyDescent="0.25">
      <c r="A53" s="62" t="s">
        <v>8</v>
      </c>
      <c r="B53" s="56"/>
      <c r="C53" s="56"/>
      <c r="D53" s="57">
        <v>10868093</v>
      </c>
      <c r="E53" s="57"/>
      <c r="F53" s="57">
        <v>3517161</v>
      </c>
      <c r="G53" s="57"/>
      <c r="H53" s="57">
        <v>1696030</v>
      </c>
      <c r="I53" s="57"/>
      <c r="J53" s="57">
        <v>1502954</v>
      </c>
      <c r="L53" s="57"/>
      <c r="N53" s="57"/>
      <c r="O53" s="57"/>
    </row>
    <row r="54" spans="1:15" s="58" customFormat="1" ht="18.75" customHeight="1" x14ac:dyDescent="0.25">
      <c r="A54" s="156" t="s">
        <v>66</v>
      </c>
      <c r="B54" s="56"/>
      <c r="C54" s="56"/>
      <c r="D54" s="60">
        <f>SUM(D46:D53)</f>
        <v>5141507752</v>
      </c>
      <c r="E54" s="61"/>
      <c r="F54" s="60">
        <f>SUM(F46:F53)</f>
        <v>4281847411</v>
      </c>
      <c r="G54" s="63"/>
      <c r="H54" s="60">
        <f>SUM(H46:H53)</f>
        <v>4129996747</v>
      </c>
      <c r="I54" s="61"/>
      <c r="J54" s="60">
        <f>SUM(J46:J53)</f>
        <v>3161469067</v>
      </c>
      <c r="L54" s="57"/>
      <c r="N54" s="57"/>
      <c r="O54" s="57"/>
    </row>
    <row r="55" spans="1:15" s="58" customFormat="1" ht="18.75" customHeight="1" x14ac:dyDescent="0.25">
      <c r="A55" s="43"/>
      <c r="B55" s="56"/>
      <c r="C55" s="43"/>
      <c r="D55" s="47"/>
      <c r="E55" s="47"/>
      <c r="F55" s="47"/>
      <c r="G55" s="47"/>
      <c r="H55" s="47"/>
      <c r="I55" s="47"/>
      <c r="J55" s="47"/>
      <c r="L55" s="57"/>
      <c r="N55" s="57"/>
      <c r="O55" s="57"/>
    </row>
    <row r="56" spans="1:15" s="58" customFormat="1" ht="18.75" customHeight="1" x14ac:dyDescent="0.25">
      <c r="A56" s="87" t="s">
        <v>67</v>
      </c>
      <c r="B56" s="56"/>
      <c r="C56" s="56"/>
      <c r="D56" s="57"/>
      <c r="E56" s="57"/>
      <c r="F56" s="57"/>
      <c r="G56" s="57"/>
      <c r="H56" s="57"/>
      <c r="I56" s="57"/>
      <c r="J56" s="57"/>
      <c r="L56" s="57"/>
      <c r="N56" s="57"/>
      <c r="O56" s="57"/>
    </row>
    <row r="57" spans="1:15" ht="15" x14ac:dyDescent="0.25">
      <c r="A57" s="72" t="s">
        <v>180</v>
      </c>
      <c r="B57" s="56">
        <v>18</v>
      </c>
      <c r="C57" s="56"/>
      <c r="D57" s="57">
        <v>303429335</v>
      </c>
      <c r="E57" s="57"/>
      <c r="F57" s="57">
        <v>942687175</v>
      </c>
      <c r="G57" s="57"/>
      <c r="H57" s="59">
        <v>6250000</v>
      </c>
      <c r="I57" s="57"/>
      <c r="J57" s="59">
        <v>726250000</v>
      </c>
      <c r="L57" s="57"/>
    </row>
    <row r="58" spans="1:15" s="58" customFormat="1" ht="18.75" customHeight="1" x14ac:dyDescent="0.25">
      <c r="A58" s="262" t="s">
        <v>198</v>
      </c>
      <c r="B58" s="56">
        <v>18</v>
      </c>
      <c r="C58" s="56"/>
      <c r="D58" s="57">
        <v>25018897</v>
      </c>
      <c r="E58" s="57"/>
      <c r="F58" s="57">
        <v>32063046</v>
      </c>
      <c r="G58" s="57"/>
      <c r="H58" s="59">
        <v>11535672</v>
      </c>
      <c r="I58" s="57"/>
      <c r="J58" s="59">
        <v>30216158</v>
      </c>
      <c r="L58" s="57"/>
    </row>
    <row r="59" spans="1:15" s="58" customFormat="1" ht="18.75" customHeight="1" x14ac:dyDescent="0.25">
      <c r="A59" s="62" t="s">
        <v>141</v>
      </c>
      <c r="B59" s="56">
        <v>19</v>
      </c>
      <c r="C59" s="56"/>
      <c r="D59" s="57">
        <v>93322866</v>
      </c>
      <c r="E59" s="57"/>
      <c r="F59" s="57">
        <v>95557353</v>
      </c>
      <c r="G59" s="57"/>
      <c r="H59" s="57">
        <v>67652930</v>
      </c>
      <c r="I59" s="57"/>
      <c r="J59" s="57">
        <v>71871352</v>
      </c>
      <c r="L59" s="57"/>
      <c r="N59" s="57"/>
      <c r="O59" s="57"/>
    </row>
    <row r="60" spans="1:15" s="58" customFormat="1" ht="18.75" customHeight="1" x14ac:dyDescent="0.25">
      <c r="A60" s="62" t="s">
        <v>68</v>
      </c>
      <c r="B60" s="56">
        <v>25</v>
      </c>
      <c r="C60" s="56"/>
      <c r="D60" s="57">
        <v>390866732</v>
      </c>
      <c r="E60" s="57"/>
      <c r="F60" s="57">
        <v>270629851</v>
      </c>
      <c r="G60" s="57"/>
      <c r="H60" s="198">
        <v>73355220</v>
      </c>
      <c r="I60" s="71"/>
      <c r="J60" s="59">
        <v>57698365</v>
      </c>
      <c r="L60" s="57"/>
      <c r="N60" s="57"/>
      <c r="O60" s="57"/>
    </row>
    <row r="61" spans="1:15" s="58" customFormat="1" ht="18.75" customHeight="1" x14ac:dyDescent="0.25">
      <c r="A61" s="139" t="s">
        <v>109</v>
      </c>
      <c r="B61" s="56"/>
      <c r="C61" s="56"/>
      <c r="D61" s="57">
        <v>5625664</v>
      </c>
      <c r="E61" s="57"/>
      <c r="F61" s="57">
        <v>3000000</v>
      </c>
      <c r="G61" s="57"/>
      <c r="H61" s="59">
        <v>0</v>
      </c>
      <c r="I61" s="71"/>
      <c r="J61" s="59">
        <v>0</v>
      </c>
      <c r="L61" s="57"/>
    </row>
    <row r="62" spans="1:15" s="58" customFormat="1" ht="18.75" customHeight="1" x14ac:dyDescent="0.25">
      <c r="A62" s="156" t="s">
        <v>69</v>
      </c>
      <c r="B62" s="56"/>
      <c r="C62" s="56"/>
      <c r="D62" s="60">
        <f>SUM(D57:D61)</f>
        <v>818263494</v>
      </c>
      <c r="E62" s="61"/>
      <c r="F62" s="60">
        <f>SUM(F57:F61)</f>
        <v>1343937425</v>
      </c>
      <c r="G62" s="63"/>
      <c r="H62" s="60">
        <f>SUM(H57:H61)</f>
        <v>158793822</v>
      </c>
      <c r="I62" s="61"/>
      <c r="J62" s="60">
        <f>SUM(J57:J61)</f>
        <v>886035875</v>
      </c>
      <c r="L62" s="57"/>
    </row>
    <row r="63" spans="1:15" s="58" customFormat="1" ht="5.45" customHeight="1" x14ac:dyDescent="0.25">
      <c r="A63" s="156"/>
      <c r="B63" s="56"/>
      <c r="C63" s="56"/>
      <c r="D63" s="74"/>
      <c r="E63" s="61"/>
      <c r="F63" s="74"/>
      <c r="G63" s="63"/>
      <c r="H63" s="74"/>
      <c r="I63" s="61"/>
      <c r="J63" s="74"/>
      <c r="L63" s="57"/>
    </row>
    <row r="64" spans="1:15" s="58" customFormat="1" ht="18" customHeight="1" x14ac:dyDescent="0.25">
      <c r="A64" s="92" t="s">
        <v>26</v>
      </c>
      <c r="B64" s="56"/>
      <c r="C64" s="56"/>
      <c r="D64" s="75">
        <f>D54+D62</f>
        <v>5959771246</v>
      </c>
      <c r="E64" s="61"/>
      <c r="F64" s="75">
        <f>F54+F62</f>
        <v>5625784836</v>
      </c>
      <c r="G64" s="63"/>
      <c r="H64" s="75">
        <f>H54+H62</f>
        <v>4288790569</v>
      </c>
      <c r="I64" s="61"/>
      <c r="J64" s="75">
        <f>J54+J62</f>
        <v>4047504942</v>
      </c>
      <c r="L64" s="57"/>
    </row>
    <row r="65" spans="1:12" s="58" customFormat="1" ht="15.95" customHeight="1" x14ac:dyDescent="0.25">
      <c r="A65" s="43"/>
      <c r="B65" s="56"/>
      <c r="C65" s="43"/>
      <c r="D65" s="47"/>
      <c r="E65" s="47"/>
      <c r="F65" s="47"/>
      <c r="G65" s="47"/>
      <c r="H65" s="47"/>
      <c r="I65" s="47"/>
      <c r="J65" s="47"/>
      <c r="L65" s="57"/>
    </row>
    <row r="66" spans="1:12" s="58" customFormat="1" ht="18.75" customHeight="1" x14ac:dyDescent="0.25">
      <c r="A66" s="4" t="s">
        <v>41</v>
      </c>
      <c r="B66" s="56"/>
      <c r="C66" s="43"/>
      <c r="D66" s="47"/>
      <c r="E66" s="47"/>
      <c r="F66" s="47"/>
      <c r="G66" s="47"/>
      <c r="H66" s="47"/>
      <c r="I66" s="47"/>
      <c r="J66" s="47"/>
      <c r="L66" s="57"/>
    </row>
    <row r="67" spans="1:12" ht="15" x14ac:dyDescent="0.25">
      <c r="A67" s="58" t="s">
        <v>70</v>
      </c>
      <c r="B67" s="56"/>
      <c r="C67" s="56"/>
      <c r="D67" s="57"/>
      <c r="E67" s="57"/>
      <c r="F67" s="57"/>
      <c r="G67" s="57"/>
      <c r="H67" s="57"/>
      <c r="I67" s="57"/>
      <c r="J67" s="57"/>
      <c r="L67" s="57"/>
    </row>
    <row r="68" spans="1:12" ht="18" customHeight="1" x14ac:dyDescent="0.25">
      <c r="A68" s="139" t="s">
        <v>71</v>
      </c>
      <c r="B68" s="219"/>
      <c r="C68" s="219"/>
      <c r="D68"/>
      <c r="E68"/>
      <c r="F68"/>
      <c r="G68"/>
      <c r="H68"/>
      <c r="I68"/>
      <c r="J68"/>
      <c r="L68" s="57"/>
    </row>
    <row r="69" spans="1:12" s="58" customFormat="1" ht="18.75" customHeight="1" x14ac:dyDescent="0.25">
      <c r="A69" s="250" t="s">
        <v>208</v>
      </c>
      <c r="B69" s="219"/>
      <c r="C69" s="219"/>
      <c r="D69"/>
      <c r="E69"/>
      <c r="F69"/>
      <c r="G69"/>
      <c r="H69"/>
      <c r="I69"/>
      <c r="J69"/>
      <c r="L69" s="57"/>
    </row>
    <row r="70" spans="1:12" customFormat="1" ht="18" customHeight="1" thickBot="1" x14ac:dyDescent="0.3">
      <c r="A70" s="250" t="s">
        <v>207</v>
      </c>
      <c r="B70" s="219"/>
      <c r="C70" s="219"/>
      <c r="D70" s="220">
        <v>681479688</v>
      </c>
      <c r="E70" s="221"/>
      <c r="F70" s="220">
        <v>681479688</v>
      </c>
      <c r="G70" s="221"/>
      <c r="H70" s="220">
        <v>681479688</v>
      </c>
      <c r="I70" s="221"/>
      <c r="J70" s="220">
        <v>681479688</v>
      </c>
    </row>
    <row r="71" spans="1:12" customFormat="1" ht="18" customHeight="1" thickTop="1" x14ac:dyDescent="0.25">
      <c r="A71" s="239" t="s">
        <v>72</v>
      </c>
      <c r="B71" s="219"/>
      <c r="C71" s="219"/>
    </row>
    <row r="72" spans="1:12" customFormat="1" ht="18" customHeight="1" x14ac:dyDescent="0.25">
      <c r="A72" s="250" t="s">
        <v>206</v>
      </c>
      <c r="B72" s="219"/>
      <c r="C72" s="219"/>
    </row>
    <row r="73" spans="1:12" customFormat="1" ht="18" customHeight="1" x14ac:dyDescent="0.25">
      <c r="A73" s="250" t="s">
        <v>207</v>
      </c>
      <c r="B73" s="219"/>
      <c r="C73" s="219"/>
      <c r="D73" s="221">
        <v>681479688</v>
      </c>
      <c r="E73" s="222"/>
      <c r="F73" s="221">
        <v>681479688</v>
      </c>
      <c r="G73" s="221"/>
      <c r="H73" s="221">
        <v>681479688</v>
      </c>
      <c r="I73" s="222"/>
      <c r="J73" s="221">
        <v>681479688</v>
      </c>
    </row>
    <row r="74" spans="1:12" customFormat="1" ht="18" customHeight="1" x14ac:dyDescent="0.25">
      <c r="A74" s="76" t="s">
        <v>214</v>
      </c>
      <c r="B74" s="56">
        <v>10</v>
      </c>
      <c r="C74" s="56"/>
      <c r="D74" s="57">
        <v>14200000</v>
      </c>
      <c r="E74" s="57"/>
      <c r="F74" s="57">
        <v>0</v>
      </c>
      <c r="G74" s="57"/>
      <c r="H74" s="57">
        <v>0</v>
      </c>
      <c r="I74" s="57"/>
      <c r="J74" s="57">
        <v>0</v>
      </c>
    </row>
    <row r="75" spans="1:12" customFormat="1" ht="18" customHeight="1" x14ac:dyDescent="0.25">
      <c r="A75" s="76" t="s">
        <v>220</v>
      </c>
      <c r="B75" s="56">
        <v>23</v>
      </c>
      <c r="C75" s="56"/>
      <c r="D75" s="57">
        <v>17395000</v>
      </c>
      <c r="E75" s="57"/>
      <c r="F75" s="57">
        <v>0</v>
      </c>
      <c r="G75" s="57"/>
      <c r="H75" s="57">
        <v>0</v>
      </c>
      <c r="I75" s="57"/>
      <c r="J75" s="57">
        <v>0</v>
      </c>
    </row>
    <row r="76" spans="1:12" s="58" customFormat="1" ht="18" customHeight="1" x14ac:dyDescent="0.25">
      <c r="A76" s="158" t="s">
        <v>126</v>
      </c>
      <c r="B76" s="56"/>
      <c r="C76" s="56"/>
      <c r="D76" s="57"/>
      <c r="E76" s="57"/>
      <c r="F76" s="57"/>
      <c r="G76" s="57"/>
      <c r="H76" s="57"/>
      <c r="I76" s="57"/>
      <c r="J76" s="57"/>
      <c r="L76" s="57"/>
    </row>
    <row r="77" spans="1:12" s="58" customFormat="1" ht="18" customHeight="1" x14ac:dyDescent="0.25">
      <c r="A77" s="76" t="s">
        <v>136</v>
      </c>
      <c r="B77" s="56">
        <v>20</v>
      </c>
      <c r="C77" s="56"/>
      <c r="D77" s="57">
        <v>342170431</v>
      </c>
      <c r="E77" s="57"/>
      <c r="F77" s="57">
        <v>342170431</v>
      </c>
      <c r="G77" s="57"/>
      <c r="H77" s="57">
        <v>342170431</v>
      </c>
      <c r="I77" s="57"/>
      <c r="J77" s="57">
        <v>342170431</v>
      </c>
      <c r="L77" s="57"/>
    </row>
    <row r="78" spans="1:12" s="58" customFormat="1" ht="18.75" customHeight="1" x14ac:dyDescent="0.25">
      <c r="A78" s="62" t="s">
        <v>83</v>
      </c>
      <c r="B78" s="56"/>
      <c r="C78" s="56"/>
      <c r="D78" s="57"/>
      <c r="E78" s="57"/>
      <c r="F78" s="57"/>
      <c r="G78" s="57"/>
      <c r="H78" s="57"/>
      <c r="I78" s="57"/>
      <c r="J78" s="57"/>
      <c r="L78" s="57"/>
    </row>
    <row r="79" spans="1:12" s="58" customFormat="1" ht="18" customHeight="1" x14ac:dyDescent="0.25">
      <c r="A79" s="76" t="s">
        <v>73</v>
      </c>
      <c r="B79" s="56"/>
      <c r="C79" s="56"/>
      <c r="D79" s="57"/>
      <c r="E79" s="57"/>
      <c r="F79" s="57"/>
      <c r="G79" s="57"/>
      <c r="H79" s="57"/>
      <c r="I79" s="57"/>
      <c r="J79" s="57"/>
      <c r="L79" s="57"/>
    </row>
    <row r="80" spans="1:12" s="58" customFormat="1" ht="18.75" customHeight="1" x14ac:dyDescent="0.25">
      <c r="A80" s="158" t="s">
        <v>137</v>
      </c>
      <c r="B80" s="56">
        <v>20</v>
      </c>
      <c r="C80" s="56"/>
      <c r="D80" s="57">
        <f>'SCE (conso) (2) '!K27</f>
        <v>108695924</v>
      </c>
      <c r="E80" s="57"/>
      <c r="F80" s="57">
        <v>108695924</v>
      </c>
      <c r="G80" s="57"/>
      <c r="H80" s="57">
        <f>'SCE (2)'!G20</f>
        <v>70972000</v>
      </c>
      <c r="I80" s="57"/>
      <c r="J80" s="57">
        <v>70972000</v>
      </c>
      <c r="L80" s="57"/>
    </row>
    <row r="81" spans="1:12" s="58" customFormat="1" ht="18.75" customHeight="1" x14ac:dyDescent="0.25">
      <c r="A81" s="76" t="s">
        <v>95</v>
      </c>
      <c r="B81" s="56"/>
      <c r="C81" s="56"/>
      <c r="D81" s="73">
        <f>'SCE (conso) (2) '!M27</f>
        <v>-413287182</v>
      </c>
      <c r="E81" s="73"/>
      <c r="F81" s="73">
        <v>-482680504</v>
      </c>
      <c r="G81" s="73"/>
      <c r="H81" s="57">
        <f>'SCE (2)'!I20</f>
        <v>351386702</v>
      </c>
      <c r="I81" s="73"/>
      <c r="J81" s="73">
        <v>208633196</v>
      </c>
      <c r="K81" s="77"/>
      <c r="L81" s="57"/>
    </row>
    <row r="82" spans="1:12" s="58" customFormat="1" ht="18.75" customHeight="1" x14ac:dyDescent="0.25">
      <c r="A82" s="76" t="s">
        <v>48</v>
      </c>
      <c r="B82" s="56">
        <v>20</v>
      </c>
      <c r="C82" s="56"/>
      <c r="D82" s="78">
        <f>'SCE (conso) (2) '!W27</f>
        <v>1580193052</v>
      </c>
      <c r="E82" s="73"/>
      <c r="F82" s="78">
        <v>1239966302</v>
      </c>
      <c r="G82" s="73"/>
      <c r="H82" s="78">
        <f>'SCE (2)'!K20</f>
        <v>590229557</v>
      </c>
      <c r="I82" s="73"/>
      <c r="J82" s="78">
        <v>516734365</v>
      </c>
      <c r="L82" s="57"/>
    </row>
    <row r="83" spans="1:12" s="58" customFormat="1" ht="18.75" customHeight="1" x14ac:dyDescent="0.25">
      <c r="A83" s="92" t="s">
        <v>96</v>
      </c>
      <c r="B83" s="56"/>
      <c r="C83" s="56"/>
      <c r="D83" s="61"/>
      <c r="E83" s="61"/>
      <c r="F83" s="61"/>
      <c r="G83" s="61"/>
      <c r="H83" s="61"/>
      <c r="I83" s="61"/>
      <c r="J83" s="61"/>
      <c r="L83" s="57"/>
    </row>
    <row r="84" spans="1:12" s="58" customFormat="1" ht="18.75" customHeight="1" x14ac:dyDescent="0.25">
      <c r="A84" s="92" t="s">
        <v>127</v>
      </c>
      <c r="B84" s="56"/>
      <c r="C84" s="56"/>
      <c r="D84" s="61">
        <f>SUM(D73:D82)</f>
        <v>2330846913</v>
      </c>
      <c r="E84" s="61"/>
      <c r="F84" s="61">
        <f>SUM(F73:F82)</f>
        <v>1889631841</v>
      </c>
      <c r="G84" s="61"/>
      <c r="H84" s="61">
        <f>SUM(H73:H82)</f>
        <v>2036238378</v>
      </c>
      <c r="I84" s="61"/>
      <c r="J84" s="61">
        <f>SUM(J73:J82)</f>
        <v>1819989680</v>
      </c>
      <c r="L84" s="57"/>
    </row>
    <row r="85" spans="1:12" s="58" customFormat="1" ht="18.75" customHeight="1" x14ac:dyDescent="0.25">
      <c r="A85" s="62" t="s">
        <v>84</v>
      </c>
      <c r="B85" s="56">
        <v>11</v>
      </c>
      <c r="C85" s="56"/>
      <c r="D85" s="73">
        <f>'SCE (conso) (2) '!AA27</f>
        <v>-25879498</v>
      </c>
      <c r="E85" s="57"/>
      <c r="F85" s="73">
        <v>96160340</v>
      </c>
      <c r="G85" s="73"/>
      <c r="H85" s="211">
        <v>0</v>
      </c>
      <c r="I85" s="168"/>
      <c r="J85" s="167">
        <v>0</v>
      </c>
      <c r="L85" s="57"/>
    </row>
    <row r="86" spans="1:12" s="58" customFormat="1" ht="18.75" customHeight="1" x14ac:dyDescent="0.25">
      <c r="A86" s="92" t="s">
        <v>32</v>
      </c>
      <c r="B86" s="56"/>
      <c r="C86" s="56"/>
      <c r="D86" s="60">
        <f>SUM(D84:D85)</f>
        <v>2304967415</v>
      </c>
      <c r="E86" s="61"/>
      <c r="F86" s="60">
        <f>SUM(F84:F85)</f>
        <v>1985792181</v>
      </c>
      <c r="G86" s="63"/>
      <c r="H86" s="60">
        <f>SUM(H84:H85)</f>
        <v>2036238378</v>
      </c>
      <c r="I86" s="61"/>
      <c r="J86" s="60">
        <f>SUM(J84:J85)</f>
        <v>1819989680</v>
      </c>
      <c r="L86" s="57"/>
    </row>
    <row r="87" spans="1:12" s="58" customFormat="1" ht="18.75" customHeight="1" x14ac:dyDescent="0.25">
      <c r="A87" s="92"/>
      <c r="B87" s="56"/>
      <c r="C87" s="56"/>
      <c r="D87" s="63"/>
      <c r="E87" s="61"/>
      <c r="F87" s="63"/>
      <c r="G87" s="63"/>
      <c r="H87" s="63"/>
      <c r="I87" s="61"/>
      <c r="J87" s="63"/>
      <c r="L87" s="57"/>
    </row>
    <row r="88" spans="1:12" s="58" customFormat="1" ht="18.75" customHeight="1" thickBot="1" x14ac:dyDescent="0.3">
      <c r="A88" s="92" t="s">
        <v>143</v>
      </c>
      <c r="B88" s="56"/>
      <c r="C88" s="56"/>
      <c r="D88" s="64">
        <f>+D86+D64</f>
        <v>8264738661</v>
      </c>
      <c r="E88" s="61"/>
      <c r="F88" s="64">
        <f>F86+F64</f>
        <v>7611577017</v>
      </c>
      <c r="G88" s="63"/>
      <c r="H88" s="64">
        <f>H86+H64</f>
        <v>6325028947</v>
      </c>
      <c r="I88" s="61"/>
      <c r="J88" s="64">
        <f>J86+J64</f>
        <v>5867494622</v>
      </c>
      <c r="L88" s="57"/>
    </row>
    <row r="89" spans="1:12" s="58" customFormat="1" ht="15.75" thickTop="1" x14ac:dyDescent="0.25">
      <c r="A89" s="43"/>
      <c r="B89" s="41"/>
      <c r="C89" s="43"/>
      <c r="D89" s="165"/>
      <c r="E89" s="48"/>
      <c r="F89" s="165"/>
      <c r="G89" s="27"/>
      <c r="H89" s="165"/>
      <c r="I89" s="48"/>
      <c r="J89" s="165"/>
      <c r="L89" s="57"/>
    </row>
    <row r="90" spans="1:12" s="58" customFormat="1" ht="18.75" customHeight="1" x14ac:dyDescent="0.25">
      <c r="A90" s="43"/>
      <c r="B90" s="41"/>
      <c r="C90" s="43"/>
      <c r="D90" s="27"/>
      <c r="E90" s="48"/>
      <c r="F90" s="27"/>
      <c r="G90" s="27"/>
      <c r="H90" s="27"/>
      <c r="I90" s="27"/>
      <c r="J90" s="27"/>
      <c r="L90" s="57">
        <f>D88-D33</f>
        <v>0</v>
      </c>
    </row>
    <row r="91" spans="1:12" ht="38.25" customHeight="1" x14ac:dyDescent="0.25"/>
    <row r="92" spans="1:12" ht="18.75" customHeight="1" x14ac:dyDescent="0.25">
      <c r="D92" s="165"/>
      <c r="F92" s="165"/>
      <c r="H92" s="165"/>
      <c r="J92" s="165"/>
    </row>
  </sheetData>
  <mergeCells count="14">
    <mergeCell ref="H39:J39"/>
    <mergeCell ref="D43:J43"/>
    <mergeCell ref="D4:G4"/>
    <mergeCell ref="D5:G5"/>
    <mergeCell ref="D39:G39"/>
    <mergeCell ref="D40:G40"/>
    <mergeCell ref="D8:J8"/>
    <mergeCell ref="H5:J5"/>
    <mergeCell ref="H4:J4"/>
    <mergeCell ref="H40:J40"/>
    <mergeCell ref="D6:F6"/>
    <mergeCell ref="H6:J6"/>
    <mergeCell ref="D41:F41"/>
    <mergeCell ref="H41:J41"/>
  </mergeCells>
  <phoneticPr fontId="2" type="noConversion"/>
  <pageMargins left="0.7" right="0.7" top="0.48" bottom="0.5" header="0.5" footer="0.5"/>
  <pageSetup paperSize="9" scale="74" firstPageNumber="7" fitToHeight="0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35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V88"/>
  <sheetViews>
    <sheetView view="pageBreakPreview" zoomScale="80" zoomScaleNormal="100" zoomScaleSheetLayoutView="80" workbookViewId="0">
      <selection activeCell="K31" sqref="K31"/>
    </sheetView>
  </sheetViews>
  <sheetFormatPr defaultColWidth="9.140625" defaultRowHeight="18.75" customHeight="1" x14ac:dyDescent="0.25"/>
  <cols>
    <col min="1" max="1" width="53.85546875" style="43" customWidth="1"/>
    <col min="2" max="2" width="5" style="41" customWidth="1"/>
    <col min="3" max="3" width="1" style="41" customWidth="1"/>
    <col min="4" max="4" width="17.7109375" style="27" bestFit="1" customWidth="1"/>
    <col min="5" max="5" width="1" style="25" customWidth="1"/>
    <col min="6" max="6" width="17.7109375" style="27" bestFit="1" customWidth="1"/>
    <col min="7" max="7" width="1" style="25" customWidth="1"/>
    <col min="8" max="8" width="15.42578125" style="48" customWidth="1"/>
    <col min="9" max="9" width="1" style="25" customWidth="1"/>
    <col min="10" max="10" width="15.42578125" style="48" customWidth="1"/>
    <col min="11" max="11" width="15.85546875" style="28" customWidth="1"/>
    <col min="12" max="12" width="10.140625" style="44" bestFit="1" customWidth="1"/>
    <col min="13" max="13" width="1.140625" style="44" customWidth="1"/>
    <col min="14" max="14" width="10" style="44" customWidth="1"/>
    <col min="15" max="15" width="5.5703125" style="44" customWidth="1"/>
    <col min="16" max="16384" width="9.140625" style="44"/>
  </cols>
  <sheetData>
    <row r="1" spans="1:22" s="107" customFormat="1" ht="18.75" customHeight="1" x14ac:dyDescent="0.25">
      <c r="A1" s="9" t="s">
        <v>160</v>
      </c>
      <c r="B1" s="100"/>
      <c r="C1" s="100"/>
      <c r="D1" s="102"/>
      <c r="E1" s="103"/>
      <c r="F1" s="102"/>
      <c r="G1" s="103"/>
      <c r="H1" s="105"/>
      <c r="I1" s="103"/>
      <c r="J1" s="105"/>
      <c r="K1" s="101"/>
      <c r="L1" s="104"/>
      <c r="M1" s="101"/>
      <c r="N1" s="104"/>
      <c r="O1" s="101"/>
      <c r="P1" s="104"/>
      <c r="Q1" s="101"/>
      <c r="R1" s="104"/>
      <c r="S1" s="101"/>
      <c r="T1" s="101"/>
      <c r="U1" s="103"/>
      <c r="V1" s="106"/>
    </row>
    <row r="2" spans="1:22" s="51" customFormat="1" ht="18.75" customHeight="1" x14ac:dyDescent="0.25">
      <c r="A2" s="5" t="s">
        <v>87</v>
      </c>
      <c r="B2" s="20"/>
      <c r="C2" s="20"/>
      <c r="D2" s="116"/>
      <c r="E2" s="98"/>
      <c r="F2" s="116"/>
      <c r="G2" s="98"/>
      <c r="H2" s="99"/>
      <c r="I2" s="98"/>
      <c r="J2" s="99"/>
      <c r="K2" s="120"/>
    </row>
    <row r="3" spans="1:22" ht="14.25" customHeight="1" x14ac:dyDescent="0.25">
      <c r="K3" s="29"/>
    </row>
    <row r="4" spans="1:22" ht="18" customHeight="1" x14ac:dyDescent="0.25">
      <c r="A4" s="43" t="s">
        <v>3</v>
      </c>
      <c r="D4" s="270" t="s">
        <v>2</v>
      </c>
      <c r="E4" s="270"/>
      <c r="F4" s="270"/>
      <c r="G4" s="154"/>
      <c r="H4" s="268" t="s">
        <v>19</v>
      </c>
      <c r="I4" s="268"/>
      <c r="J4" s="268"/>
      <c r="K4" s="29"/>
    </row>
    <row r="5" spans="1:22" ht="18" customHeight="1" x14ac:dyDescent="0.25">
      <c r="D5" s="270" t="s">
        <v>20</v>
      </c>
      <c r="E5" s="270"/>
      <c r="F5" s="270"/>
      <c r="G5" s="24"/>
      <c r="H5" s="270" t="s">
        <v>20</v>
      </c>
      <c r="I5" s="270"/>
      <c r="J5" s="270"/>
      <c r="K5" s="29"/>
    </row>
    <row r="6" spans="1:22" ht="18" customHeight="1" x14ac:dyDescent="0.25">
      <c r="D6" s="272" t="s">
        <v>99</v>
      </c>
      <c r="E6" s="273"/>
      <c r="F6" s="273"/>
      <c r="G6" s="24"/>
      <c r="H6" s="272" t="s">
        <v>99</v>
      </c>
      <c r="I6" s="273"/>
      <c r="J6" s="273"/>
      <c r="K6" s="29"/>
    </row>
    <row r="7" spans="1:22" ht="18" customHeight="1" x14ac:dyDescent="0.25">
      <c r="B7" s="3" t="s">
        <v>29</v>
      </c>
      <c r="C7" s="3"/>
      <c r="D7" s="138" t="s">
        <v>177</v>
      </c>
      <c r="E7" s="136"/>
      <c r="F7" s="138" t="s">
        <v>153</v>
      </c>
      <c r="G7" s="136"/>
      <c r="H7" s="138" t="s">
        <v>177</v>
      </c>
      <c r="I7" s="136"/>
      <c r="J7" s="138" t="s">
        <v>153</v>
      </c>
      <c r="K7" s="29"/>
    </row>
    <row r="8" spans="1:22" ht="18" customHeight="1" x14ac:dyDescent="0.25">
      <c r="A8" s="1"/>
      <c r="D8" s="269" t="s">
        <v>86</v>
      </c>
      <c r="E8" s="269"/>
      <c r="F8" s="269"/>
      <c r="G8" s="269"/>
      <c r="H8" s="269"/>
      <c r="I8" s="269"/>
      <c r="J8" s="269"/>
      <c r="K8" s="29"/>
    </row>
    <row r="9" spans="1:22" s="58" customFormat="1" ht="18" customHeight="1" x14ac:dyDescent="0.25">
      <c r="A9" s="87" t="s">
        <v>225</v>
      </c>
      <c r="B9" s="56"/>
      <c r="C9" s="56"/>
      <c r="D9" s="79"/>
      <c r="E9" s="80"/>
      <c r="F9" s="79"/>
      <c r="G9" s="80"/>
      <c r="I9" s="80"/>
    </row>
    <row r="10" spans="1:22" s="58" customFormat="1" ht="18" customHeight="1" x14ac:dyDescent="0.25">
      <c r="A10" s="141" t="s">
        <v>229</v>
      </c>
      <c r="B10" s="56">
        <v>21</v>
      </c>
      <c r="C10" s="56"/>
      <c r="D10" s="79">
        <v>6848180706</v>
      </c>
      <c r="E10" s="81"/>
      <c r="F10" s="79">
        <v>6827452425</v>
      </c>
      <c r="G10" s="81"/>
      <c r="H10" s="79">
        <v>5109177035</v>
      </c>
      <c r="I10" s="81"/>
      <c r="J10" s="79">
        <v>5294223395</v>
      </c>
      <c r="K10" s="152"/>
      <c r="L10" s="192"/>
    </row>
    <row r="11" spans="1:22" s="58" customFormat="1" ht="18" customHeight="1" x14ac:dyDescent="0.25">
      <c r="A11" s="72" t="s">
        <v>74</v>
      </c>
      <c r="B11" s="56">
        <v>22</v>
      </c>
      <c r="C11" s="56"/>
      <c r="D11" s="79">
        <v>118109374</v>
      </c>
      <c r="E11" s="81"/>
      <c r="F11" s="79">
        <v>43671108</v>
      </c>
      <c r="G11" s="81"/>
      <c r="H11" s="79">
        <v>65455191</v>
      </c>
      <c r="I11" s="81"/>
      <c r="J11" s="79">
        <v>12577451</v>
      </c>
      <c r="K11" s="152"/>
      <c r="L11" s="192"/>
    </row>
    <row r="12" spans="1:22" s="58" customFormat="1" ht="18" customHeight="1" x14ac:dyDescent="0.25">
      <c r="A12" s="156" t="s">
        <v>226</v>
      </c>
      <c r="B12" s="56"/>
      <c r="C12" s="56"/>
      <c r="D12" s="82">
        <f>SUM(D10:D11)</f>
        <v>6966290080</v>
      </c>
      <c r="E12" s="83"/>
      <c r="F12" s="82">
        <f>SUM(F10:F11)</f>
        <v>6871123533</v>
      </c>
      <c r="G12" s="81"/>
      <c r="H12" s="82">
        <f>SUM(H10:H11)</f>
        <v>5174632226</v>
      </c>
      <c r="I12" s="81"/>
      <c r="J12" s="82">
        <f>SUM(J10:J11)</f>
        <v>5306800846</v>
      </c>
      <c r="K12" s="152"/>
      <c r="L12" s="192"/>
      <c r="M12" s="79"/>
    </row>
    <row r="13" spans="1:22" ht="8.25" customHeight="1" x14ac:dyDescent="0.25">
      <c r="D13" s="84"/>
      <c r="E13" s="26"/>
      <c r="F13" s="84"/>
      <c r="G13" s="81"/>
      <c r="H13" s="84"/>
      <c r="I13" s="81"/>
      <c r="J13" s="84"/>
      <c r="K13" s="152"/>
      <c r="L13" s="192"/>
    </row>
    <row r="14" spans="1:22" s="58" customFormat="1" ht="18" customHeight="1" x14ac:dyDescent="0.25">
      <c r="A14" s="85" t="s">
        <v>76</v>
      </c>
      <c r="B14" s="56"/>
      <c r="C14" s="56"/>
      <c r="E14" s="80"/>
      <c r="G14" s="80"/>
      <c r="I14" s="81"/>
      <c r="K14" s="152"/>
      <c r="L14" s="192"/>
    </row>
    <row r="15" spans="1:22" s="58" customFormat="1" ht="18" customHeight="1" x14ac:dyDescent="0.25">
      <c r="A15" s="141" t="s">
        <v>228</v>
      </c>
      <c r="B15" s="56">
        <v>8</v>
      </c>
      <c r="C15" s="56"/>
      <c r="D15" s="79">
        <v>6208666753</v>
      </c>
      <c r="E15" s="81"/>
      <c r="F15" s="79">
        <v>6320997602</v>
      </c>
      <c r="G15" s="81"/>
      <c r="H15" s="79">
        <v>4558882912</v>
      </c>
      <c r="I15" s="81"/>
      <c r="J15" s="79">
        <v>4921464301</v>
      </c>
      <c r="K15" s="248"/>
      <c r="L15" s="192"/>
    </row>
    <row r="16" spans="1:22" s="58" customFormat="1" ht="18" customHeight="1" x14ac:dyDescent="0.25">
      <c r="A16" s="62" t="s">
        <v>112</v>
      </c>
      <c r="B16" s="56"/>
      <c r="C16" s="56"/>
      <c r="D16" s="79">
        <v>239600027</v>
      </c>
      <c r="E16" s="81"/>
      <c r="F16" s="79">
        <v>309143717</v>
      </c>
      <c r="G16" s="81"/>
      <c r="H16" s="79">
        <v>194544719</v>
      </c>
      <c r="I16" s="81"/>
      <c r="J16" s="79">
        <v>243395553</v>
      </c>
      <c r="K16" s="152"/>
      <c r="L16" s="192"/>
    </row>
    <row r="17" spans="1:16" s="58" customFormat="1" ht="18" customHeight="1" x14ac:dyDescent="0.25">
      <c r="A17" s="62" t="s">
        <v>92</v>
      </c>
      <c r="B17" s="56"/>
      <c r="C17" s="56"/>
      <c r="D17" s="79">
        <v>433128887</v>
      </c>
      <c r="E17" s="81"/>
      <c r="F17" s="79">
        <v>478541420</v>
      </c>
      <c r="G17" s="81"/>
      <c r="H17" s="79">
        <v>182379547</v>
      </c>
      <c r="I17" s="81"/>
      <c r="J17" s="79">
        <v>158995705</v>
      </c>
      <c r="K17" s="152"/>
      <c r="L17" s="192"/>
    </row>
    <row r="18" spans="1:16" s="58" customFormat="1" ht="18" customHeight="1" x14ac:dyDescent="0.25">
      <c r="A18" s="156" t="s">
        <v>75</v>
      </c>
      <c r="B18" s="56"/>
      <c r="C18" s="56"/>
      <c r="D18" s="82">
        <f>SUM(D15:D17)</f>
        <v>6881395667</v>
      </c>
      <c r="E18" s="83"/>
      <c r="F18" s="82">
        <f>SUM(F15:F17)</f>
        <v>7108682739</v>
      </c>
      <c r="G18" s="83"/>
      <c r="H18" s="82">
        <f>SUM(H15:H17)</f>
        <v>4935807178</v>
      </c>
      <c r="I18" s="83"/>
      <c r="J18" s="82">
        <f>SUM(J15:J17)</f>
        <v>5323855559</v>
      </c>
      <c r="K18" s="152"/>
      <c r="L18" s="192"/>
    </row>
    <row r="19" spans="1:16" s="2" customFormat="1" ht="8.25" customHeight="1" x14ac:dyDescent="0.25">
      <c r="A19" s="1"/>
      <c r="B19" s="6"/>
      <c r="C19" s="6"/>
      <c r="D19" s="14"/>
      <c r="E19" s="14"/>
      <c r="F19" s="14"/>
      <c r="G19" s="14"/>
      <c r="H19" s="14"/>
      <c r="I19" s="14"/>
      <c r="J19" s="14"/>
      <c r="K19" s="152"/>
      <c r="L19" s="192"/>
    </row>
    <row r="20" spans="1:16" customFormat="1" ht="22.5" customHeight="1" x14ac:dyDescent="0.35">
      <c r="A20" s="223" t="s">
        <v>181</v>
      </c>
      <c r="B20" s="219"/>
      <c r="C20" s="219"/>
      <c r="D20" s="224">
        <f>D12-D18</f>
        <v>84894413</v>
      </c>
      <c r="E20" s="225"/>
      <c r="F20" s="224">
        <f>F12-F18</f>
        <v>-237559206</v>
      </c>
      <c r="G20" s="225"/>
      <c r="H20" s="224">
        <f>H12-H18</f>
        <v>238825048</v>
      </c>
      <c r="I20" s="224"/>
      <c r="J20" s="224">
        <f>J12-J18</f>
        <v>-17054713</v>
      </c>
      <c r="P20" s="226"/>
    </row>
    <row r="21" spans="1:16" customFormat="1" ht="22.5" customHeight="1" x14ac:dyDescent="0.25">
      <c r="A21" s="227" t="s">
        <v>42</v>
      </c>
      <c r="B21" s="219"/>
      <c r="C21" s="219"/>
      <c r="D21" s="236">
        <v>185341112</v>
      </c>
      <c r="E21" s="228"/>
      <c r="F21" s="228">
        <v>204756214</v>
      </c>
      <c r="G21" s="228"/>
      <c r="H21" s="236">
        <v>141095140</v>
      </c>
      <c r="I21" s="228"/>
      <c r="J21" s="228">
        <v>159609092</v>
      </c>
      <c r="P21" s="229"/>
    </row>
    <row r="22" spans="1:16" s="58" customFormat="1" ht="18" customHeight="1" x14ac:dyDescent="0.25">
      <c r="A22" s="62" t="s">
        <v>182</v>
      </c>
      <c r="B22" s="56">
        <v>9</v>
      </c>
      <c r="C22" s="56"/>
      <c r="D22" s="79">
        <v>-1125988</v>
      </c>
      <c r="E22" s="80"/>
      <c r="F22" s="79">
        <v>-1222990</v>
      </c>
      <c r="G22" s="80"/>
      <c r="H22" s="89">
        <v>0</v>
      </c>
      <c r="I22" s="90"/>
      <c r="J22" s="89">
        <v>0</v>
      </c>
      <c r="K22" s="152"/>
      <c r="L22" s="192"/>
    </row>
    <row r="23" spans="1:16" s="58" customFormat="1" ht="18" customHeight="1" x14ac:dyDescent="0.25">
      <c r="A23" s="223" t="s">
        <v>227</v>
      </c>
      <c r="B23" s="91"/>
      <c r="C23" s="91"/>
      <c r="D23" s="279">
        <f>D20-D21+SUM(D22:D22)</f>
        <v>-101572687</v>
      </c>
      <c r="E23" s="259"/>
      <c r="F23" s="279">
        <f>F20-F21+SUM(F22:F22)</f>
        <v>-443538410</v>
      </c>
      <c r="G23" s="259"/>
      <c r="H23" s="259">
        <f>H20-H21+SUM(H22:H22)</f>
        <v>97729908</v>
      </c>
      <c r="I23" s="259"/>
      <c r="J23" s="259">
        <f>J20-J21+SUM(J22:J22)</f>
        <v>-176663805</v>
      </c>
      <c r="K23" s="152"/>
      <c r="L23" s="192"/>
    </row>
    <row r="24" spans="1:16" s="58" customFormat="1" ht="18.600000000000001" customHeight="1" x14ac:dyDescent="0.25">
      <c r="A24" s="141" t="s">
        <v>242</v>
      </c>
      <c r="B24" s="56">
        <v>25</v>
      </c>
      <c r="C24" s="56"/>
      <c r="D24" s="182">
        <v>18956894</v>
      </c>
      <c r="E24" s="81"/>
      <c r="F24" s="182">
        <v>30137166</v>
      </c>
      <c r="G24" s="81"/>
      <c r="H24" s="280">
        <v>-11178274</v>
      </c>
      <c r="I24" s="81"/>
      <c r="J24" s="280">
        <v>-4547695</v>
      </c>
      <c r="K24" s="152"/>
      <c r="L24" s="192"/>
    </row>
    <row r="25" spans="1:16" s="58" customFormat="1" ht="18.600000000000001" customHeight="1" thickBot="1" x14ac:dyDescent="0.3">
      <c r="A25" s="92" t="s">
        <v>157</v>
      </c>
      <c r="B25" s="56"/>
      <c r="C25" s="56"/>
      <c r="D25" s="15">
        <f>D23-D24</f>
        <v>-120529581</v>
      </c>
      <c r="E25" s="83"/>
      <c r="F25" s="15">
        <f>F23-F24</f>
        <v>-473675576</v>
      </c>
      <c r="G25" s="83"/>
      <c r="H25" s="15">
        <f>H23-H24</f>
        <v>108908182</v>
      </c>
      <c r="I25" s="83"/>
      <c r="J25" s="15">
        <f>J23-J24</f>
        <v>-172116110</v>
      </c>
      <c r="K25" s="152"/>
      <c r="L25" s="192"/>
    </row>
    <row r="26" spans="1:16" s="58" customFormat="1" ht="10.35" customHeight="1" thickTop="1" x14ac:dyDescent="0.25">
      <c r="A26" s="1"/>
      <c r="B26" s="6"/>
      <c r="C26" s="6"/>
      <c r="D26" s="2"/>
      <c r="E26" s="14"/>
      <c r="F26" s="2"/>
      <c r="G26" s="14"/>
      <c r="H26" s="14"/>
      <c r="I26" s="14"/>
      <c r="J26" s="14"/>
      <c r="K26" s="152"/>
      <c r="L26" s="192"/>
    </row>
    <row r="27" spans="1:16" s="58" customFormat="1" ht="18" customHeight="1" x14ac:dyDescent="0.25">
      <c r="A27" s="92" t="s">
        <v>77</v>
      </c>
      <c r="B27" s="56"/>
      <c r="C27" s="56"/>
      <c r="D27" s="93"/>
      <c r="E27" s="83"/>
      <c r="F27" s="93"/>
      <c r="G27" s="83"/>
      <c r="H27" s="93"/>
      <c r="I27" s="83"/>
      <c r="J27" s="93"/>
      <c r="K27" s="152"/>
      <c r="L27" s="192"/>
    </row>
    <row r="28" spans="1:16" s="58" customFormat="1" ht="18" customHeight="1" x14ac:dyDescent="0.25">
      <c r="A28" s="157" t="s">
        <v>113</v>
      </c>
      <c r="B28" s="56"/>
      <c r="C28" s="56"/>
      <c r="D28" s="166"/>
      <c r="E28" s="81"/>
      <c r="F28" s="166"/>
      <c r="G28" s="81"/>
      <c r="H28" s="81"/>
      <c r="I28" s="81"/>
      <c r="J28" s="81"/>
      <c r="K28" s="152"/>
      <c r="L28" s="192"/>
    </row>
    <row r="29" spans="1:16" s="58" customFormat="1" ht="18" customHeight="1" x14ac:dyDescent="0.25">
      <c r="A29" s="141" t="s">
        <v>183</v>
      </c>
      <c r="B29" s="56"/>
      <c r="C29" s="56"/>
      <c r="D29" s="79">
        <v>3189367</v>
      </c>
      <c r="E29" s="81"/>
      <c r="F29" s="79">
        <v>-6074669</v>
      </c>
      <c r="G29" s="81"/>
      <c r="H29" s="90">
        <v>0</v>
      </c>
      <c r="I29" s="81"/>
      <c r="J29" s="90">
        <v>0</v>
      </c>
      <c r="K29" s="152"/>
      <c r="L29" s="192"/>
    </row>
    <row r="30" spans="1:16" s="58" customFormat="1" ht="18" customHeight="1" x14ac:dyDescent="0.25">
      <c r="A30" s="141" t="s">
        <v>243</v>
      </c>
      <c r="B30" s="56"/>
      <c r="C30" s="56"/>
      <c r="D30" s="79"/>
      <c r="E30" s="81"/>
      <c r="G30" s="81"/>
      <c r="H30" s="90"/>
      <c r="I30" s="81"/>
      <c r="J30" s="79"/>
      <c r="K30" s="152"/>
      <c r="L30" s="192"/>
    </row>
    <row r="31" spans="1:16" s="58" customFormat="1" ht="18" customHeight="1" x14ac:dyDescent="0.25">
      <c r="A31" s="141" t="s">
        <v>244</v>
      </c>
      <c r="B31" s="56">
        <v>9</v>
      </c>
      <c r="C31" s="56"/>
      <c r="D31" s="182">
        <v>-94026</v>
      </c>
      <c r="E31" s="81"/>
      <c r="F31" s="182">
        <v>-94434</v>
      </c>
      <c r="G31" s="81"/>
      <c r="H31" s="89">
        <v>0</v>
      </c>
      <c r="I31" s="81"/>
      <c r="J31" s="89">
        <v>0</v>
      </c>
      <c r="K31" s="152"/>
      <c r="L31" s="192"/>
    </row>
    <row r="32" spans="1:16" s="58" customFormat="1" ht="18" customHeight="1" x14ac:dyDescent="0.25">
      <c r="A32" s="92" t="s">
        <v>114</v>
      </c>
      <c r="B32" s="56"/>
      <c r="C32" s="56"/>
      <c r="D32" s="80"/>
      <c r="E32" s="81"/>
      <c r="F32" s="80"/>
      <c r="G32" s="81"/>
      <c r="H32" s="80"/>
      <c r="I32" s="81"/>
      <c r="J32" s="80"/>
      <c r="K32" s="152"/>
      <c r="L32" s="192"/>
    </row>
    <row r="33" spans="1:12" s="58" customFormat="1" ht="18" customHeight="1" x14ac:dyDescent="0.25">
      <c r="A33" s="92" t="s">
        <v>107</v>
      </c>
      <c r="B33" s="56"/>
      <c r="C33" s="56"/>
      <c r="D33" s="258">
        <f>SUM(D29:D31)</f>
        <v>3095341</v>
      </c>
      <c r="E33" s="259"/>
      <c r="F33" s="258">
        <f>SUM(F29:F31)</f>
        <v>-6169103</v>
      </c>
      <c r="G33" s="259"/>
      <c r="H33" s="260">
        <f>SUM(H29:H31)</f>
        <v>0</v>
      </c>
      <c r="I33" s="259"/>
      <c r="J33" s="260">
        <f>SUM(J29:J31)</f>
        <v>0</v>
      </c>
      <c r="K33" s="152"/>
      <c r="L33" s="192"/>
    </row>
    <row r="34" spans="1:12" s="58" customFormat="1" ht="7.5" customHeight="1" x14ac:dyDescent="0.25">
      <c r="A34" s="92"/>
      <c r="B34" s="56"/>
      <c r="C34" s="56"/>
      <c r="D34" s="93"/>
      <c r="E34" s="83"/>
      <c r="F34" s="93"/>
      <c r="G34" s="83"/>
      <c r="H34" s="93"/>
      <c r="I34" s="83"/>
      <c r="J34" s="93"/>
      <c r="K34" s="152"/>
      <c r="L34" s="192"/>
    </row>
    <row r="35" spans="1:12" s="58" customFormat="1" ht="18" customHeight="1" x14ac:dyDescent="0.25">
      <c r="A35" s="157" t="s">
        <v>115</v>
      </c>
      <c r="B35" s="56"/>
      <c r="C35" s="56"/>
      <c r="D35" s="93"/>
      <c r="E35" s="83"/>
      <c r="F35" s="93"/>
      <c r="G35" s="83"/>
      <c r="H35" s="93"/>
      <c r="I35" s="83"/>
      <c r="J35" s="93"/>
      <c r="K35" s="152"/>
      <c r="L35" s="192"/>
    </row>
    <row r="36" spans="1:12" s="58" customFormat="1" ht="18" customHeight="1" x14ac:dyDescent="0.25">
      <c r="A36" s="141" t="s">
        <v>116</v>
      </c>
      <c r="B36" s="56">
        <v>13</v>
      </c>
      <c r="C36" s="56"/>
      <c r="D36" s="59">
        <v>472125933</v>
      </c>
      <c r="E36" s="81"/>
      <c r="F36" s="59">
        <v>57347926</v>
      </c>
      <c r="G36" s="81"/>
      <c r="H36" s="59">
        <v>111852416</v>
      </c>
      <c r="I36" s="81"/>
      <c r="J36" s="59">
        <v>57347926</v>
      </c>
      <c r="K36" s="152"/>
      <c r="L36" s="192"/>
    </row>
    <row r="37" spans="1:12" s="58" customFormat="1" ht="18" customHeight="1" x14ac:dyDescent="0.25">
      <c r="A37" s="139" t="s">
        <v>245</v>
      </c>
      <c r="B37" s="56">
        <v>13</v>
      </c>
      <c r="C37" s="56"/>
      <c r="D37" s="59">
        <v>42166667</v>
      </c>
      <c r="E37" s="81"/>
      <c r="F37" s="59">
        <v>0</v>
      </c>
      <c r="G37" s="81"/>
      <c r="H37" s="59">
        <v>31274479</v>
      </c>
      <c r="I37" s="81"/>
      <c r="J37" s="59">
        <v>0</v>
      </c>
      <c r="K37" s="152"/>
      <c r="L37" s="192"/>
    </row>
    <row r="38" spans="1:12" s="58" customFormat="1" ht="18" customHeight="1" x14ac:dyDescent="0.25">
      <c r="A38" s="141" t="s">
        <v>213</v>
      </c>
      <c r="B38" s="56">
        <v>19</v>
      </c>
      <c r="C38" s="56"/>
      <c r="D38" s="198">
        <v>-8024508</v>
      </c>
      <c r="E38" s="81"/>
      <c r="F38" s="198">
        <v>-14123905</v>
      </c>
      <c r="G38" s="81"/>
      <c r="H38" s="198">
        <v>-8951251</v>
      </c>
      <c r="I38" s="81"/>
      <c r="J38" s="198">
        <v>-14123905</v>
      </c>
      <c r="K38" s="152"/>
      <c r="L38" s="192"/>
    </row>
    <row r="39" spans="1:12" s="58" customFormat="1" ht="18" customHeight="1" x14ac:dyDescent="0.25">
      <c r="A39" s="141" t="s">
        <v>117</v>
      </c>
      <c r="B39" s="56">
        <v>25</v>
      </c>
      <c r="C39" s="56"/>
      <c r="D39" s="199">
        <v>-101253618</v>
      </c>
      <c r="E39" s="81"/>
      <c r="F39" s="199">
        <v>-8644804</v>
      </c>
      <c r="G39" s="81"/>
      <c r="H39" s="182">
        <v>-26835128</v>
      </c>
      <c r="I39" s="81"/>
      <c r="J39" s="199">
        <v>-8644804</v>
      </c>
      <c r="K39" s="152"/>
      <c r="L39" s="192"/>
    </row>
    <row r="40" spans="1:12" s="58" customFormat="1" ht="18" customHeight="1" x14ac:dyDescent="0.25">
      <c r="A40" s="92" t="s">
        <v>118</v>
      </c>
      <c r="B40" s="56"/>
      <c r="C40" s="56"/>
      <c r="D40" s="80"/>
      <c r="E40" s="81"/>
      <c r="F40" s="80"/>
      <c r="G40" s="81"/>
      <c r="H40" s="80"/>
      <c r="I40" s="81"/>
      <c r="J40" s="80"/>
      <c r="K40" s="152"/>
      <c r="L40" s="192"/>
    </row>
    <row r="41" spans="1:12" s="58" customFormat="1" ht="18" customHeight="1" x14ac:dyDescent="0.25">
      <c r="A41" s="92" t="s">
        <v>119</v>
      </c>
      <c r="B41" s="56"/>
      <c r="C41" s="56"/>
      <c r="D41" s="200">
        <f>SUM(D36:D39)</f>
        <v>405014474</v>
      </c>
      <c r="E41" s="259"/>
      <c r="F41" s="200">
        <f>SUM(F36:F39)</f>
        <v>34579217</v>
      </c>
      <c r="G41" s="259"/>
      <c r="H41" s="200">
        <f>SUM(H36:H39)</f>
        <v>107340516</v>
      </c>
      <c r="I41" s="259"/>
      <c r="J41" s="200">
        <f>SUM(J36:J39)</f>
        <v>34579217</v>
      </c>
      <c r="K41" s="152"/>
      <c r="L41" s="192"/>
    </row>
    <row r="42" spans="1:12" s="58" customFormat="1" ht="18" customHeight="1" x14ac:dyDescent="0.25">
      <c r="A42" s="92" t="s">
        <v>159</v>
      </c>
      <c r="D42" s="80"/>
      <c r="E42" s="83"/>
      <c r="F42" s="80"/>
      <c r="G42" s="83"/>
      <c r="H42" s="93"/>
      <c r="I42" s="83"/>
      <c r="J42" s="93"/>
      <c r="K42" s="152"/>
      <c r="L42" s="192"/>
    </row>
    <row r="43" spans="1:12" s="58" customFormat="1" ht="18" customHeight="1" x14ac:dyDescent="0.25">
      <c r="A43" s="92" t="s">
        <v>49</v>
      </c>
      <c r="B43" s="56"/>
      <c r="C43" s="56"/>
      <c r="D43" s="162">
        <f>SUM(D41,D33)</f>
        <v>408109815</v>
      </c>
      <c r="E43" s="88"/>
      <c r="F43" s="162">
        <f>SUM(F41,F33)</f>
        <v>28410114</v>
      </c>
      <c r="G43" s="88">
        <v>23912148</v>
      </c>
      <c r="H43" s="200">
        <f>SUM(H41,H33)</f>
        <v>107340516</v>
      </c>
      <c r="I43" s="163"/>
      <c r="J43" s="200">
        <f>SUM(J41,J33)</f>
        <v>34579217</v>
      </c>
      <c r="K43" s="152"/>
      <c r="L43" s="192"/>
    </row>
    <row r="44" spans="1:12" s="58" customFormat="1" ht="18" customHeight="1" thickBot="1" x14ac:dyDescent="0.3">
      <c r="A44" s="92" t="s">
        <v>161</v>
      </c>
      <c r="B44" s="56"/>
      <c r="C44" s="56"/>
      <c r="D44" s="281">
        <f>SUM(D25,D43)</f>
        <v>287580234</v>
      </c>
      <c r="E44" s="259"/>
      <c r="F44" s="281">
        <f>SUM(F25,F43)</f>
        <v>-445265462</v>
      </c>
      <c r="G44" s="259"/>
      <c r="H44" s="281">
        <f>SUM(H25,H43)</f>
        <v>216248698</v>
      </c>
      <c r="I44" s="259"/>
      <c r="J44" s="281">
        <f>SUM(J25,J43)</f>
        <v>-137536893</v>
      </c>
      <c r="K44" s="152"/>
      <c r="L44" s="192"/>
    </row>
    <row r="45" spans="1:12" s="58" customFormat="1" ht="8.25" customHeight="1" thickTop="1" x14ac:dyDescent="0.25">
      <c r="A45" s="92"/>
      <c r="B45" s="56"/>
      <c r="C45" s="56"/>
      <c r="D45" s="93"/>
      <c r="E45" s="83"/>
      <c r="F45" s="93"/>
      <c r="G45" s="83"/>
      <c r="H45" s="93"/>
      <c r="I45" s="83"/>
      <c r="J45" s="93"/>
      <c r="K45" s="152"/>
      <c r="L45" s="192"/>
    </row>
    <row r="46" spans="1:12" s="58" customFormat="1" ht="18" customHeight="1" x14ac:dyDescent="0.25">
      <c r="A46" s="92" t="s">
        <v>162</v>
      </c>
      <c r="B46" s="56"/>
      <c r="C46" s="56"/>
      <c r="D46" s="93"/>
      <c r="E46" s="83"/>
      <c r="F46" s="93"/>
      <c r="G46" s="83"/>
      <c r="H46" s="93"/>
      <c r="I46" s="83"/>
      <c r="J46" s="93"/>
      <c r="K46" s="152"/>
      <c r="L46" s="192"/>
    </row>
    <row r="47" spans="1:12" s="58" customFormat="1" ht="18" customHeight="1" x14ac:dyDescent="0.25">
      <c r="A47" s="58" t="s">
        <v>120</v>
      </c>
      <c r="B47" s="56"/>
      <c r="C47" s="56"/>
      <c r="D47" s="166">
        <f>D49-D48</f>
        <v>24161891</v>
      </c>
      <c r="E47" s="80"/>
      <c r="F47" s="81">
        <f>F49-F48</f>
        <v>-351722621</v>
      </c>
      <c r="G47" s="80"/>
      <c r="H47" s="166">
        <f>H49-H48</f>
        <v>108908182</v>
      </c>
      <c r="I47" s="80"/>
      <c r="J47" s="81">
        <f>J49-J48</f>
        <v>-172116110</v>
      </c>
      <c r="K47" s="152"/>
      <c r="L47" s="192"/>
    </row>
    <row r="48" spans="1:12" s="58" customFormat="1" ht="18" customHeight="1" x14ac:dyDescent="0.25">
      <c r="A48" s="141" t="s">
        <v>50</v>
      </c>
      <c r="B48" s="56">
        <v>11</v>
      </c>
      <c r="C48" s="56"/>
      <c r="D48" s="198">
        <v>-144691472</v>
      </c>
      <c r="E48" s="80"/>
      <c r="F48" s="59">
        <v>-121952955</v>
      </c>
      <c r="G48" s="80"/>
      <c r="H48" s="59">
        <v>0</v>
      </c>
      <c r="I48" s="90"/>
      <c r="J48" s="59">
        <v>0</v>
      </c>
      <c r="K48" s="208"/>
      <c r="L48" s="192"/>
    </row>
    <row r="49" spans="1:14" s="58" customFormat="1" ht="18" customHeight="1" thickBot="1" x14ac:dyDescent="0.3">
      <c r="A49" s="1" t="s">
        <v>157</v>
      </c>
      <c r="B49" s="56"/>
      <c r="C49" s="56"/>
      <c r="D49" s="15">
        <f>D25</f>
        <v>-120529581</v>
      </c>
      <c r="E49" s="14"/>
      <c r="F49" s="15">
        <f>F25</f>
        <v>-473675576</v>
      </c>
      <c r="G49" s="14"/>
      <c r="H49" s="15">
        <f>H25</f>
        <v>108908182</v>
      </c>
      <c r="I49" s="14"/>
      <c r="J49" s="15">
        <f>J25</f>
        <v>-172116110</v>
      </c>
      <c r="K49" s="152"/>
      <c r="L49" s="192"/>
    </row>
    <row r="50" spans="1:14" s="58" customFormat="1" ht="8.25" customHeight="1" thickTop="1" x14ac:dyDescent="0.25">
      <c r="A50" s="92"/>
      <c r="B50" s="56"/>
      <c r="C50" s="56"/>
      <c r="D50" s="93"/>
      <c r="E50" s="83"/>
      <c r="F50" s="93"/>
      <c r="G50" s="83"/>
      <c r="H50" s="93"/>
      <c r="I50" s="83"/>
      <c r="J50" s="93"/>
      <c r="K50" s="152"/>
      <c r="L50" s="192"/>
    </row>
    <row r="51" spans="1:14" s="58" customFormat="1" ht="18" customHeight="1" x14ac:dyDescent="0.25">
      <c r="A51" s="1" t="s">
        <v>163</v>
      </c>
      <c r="B51" s="6"/>
      <c r="C51" s="6"/>
      <c r="D51" s="14"/>
      <c r="E51" s="14"/>
      <c r="F51" s="14"/>
      <c r="G51" s="14"/>
      <c r="H51" s="14"/>
      <c r="I51" s="14"/>
      <c r="J51" s="14"/>
      <c r="K51" s="152"/>
      <c r="L51" s="192"/>
    </row>
    <row r="52" spans="1:14" s="58" customFormat="1" ht="18" customHeight="1" x14ac:dyDescent="0.25">
      <c r="A52" s="43" t="s">
        <v>121</v>
      </c>
      <c r="B52" s="6"/>
      <c r="C52" s="6"/>
      <c r="D52" s="81">
        <f>D54-D53</f>
        <v>409620072</v>
      </c>
      <c r="E52" s="81"/>
      <c r="F52" s="81">
        <v>-322558855</v>
      </c>
      <c r="G52" s="81"/>
      <c r="H52" s="81">
        <f>H54-H53</f>
        <v>216248698</v>
      </c>
      <c r="I52" s="81"/>
      <c r="J52" s="81">
        <v>-137536893</v>
      </c>
      <c r="K52" s="152"/>
      <c r="L52" s="192"/>
    </row>
    <row r="53" spans="1:14" s="58" customFormat="1" ht="18" customHeight="1" x14ac:dyDescent="0.25">
      <c r="A53" s="43" t="s">
        <v>106</v>
      </c>
      <c r="B53" s="41">
        <v>11</v>
      </c>
      <c r="C53" s="6"/>
      <c r="D53" s="182">
        <f>'SCE (conso) (2) '!AA24</f>
        <v>-122039838</v>
      </c>
      <c r="E53" s="81"/>
      <c r="F53" s="182">
        <v>-122706607</v>
      </c>
      <c r="G53" s="81"/>
      <c r="H53" s="79">
        <v>0</v>
      </c>
      <c r="I53" s="81"/>
      <c r="J53" s="79">
        <v>0</v>
      </c>
      <c r="K53" s="208"/>
      <c r="L53" s="208"/>
      <c r="N53" s="208"/>
    </row>
    <row r="54" spans="1:14" s="58" customFormat="1" ht="18" customHeight="1" thickBot="1" x14ac:dyDescent="0.3">
      <c r="A54" s="1" t="s">
        <v>164</v>
      </c>
      <c r="B54" s="6"/>
      <c r="C54" s="6"/>
      <c r="D54" s="15">
        <f>D44</f>
        <v>287580234</v>
      </c>
      <c r="E54" s="14"/>
      <c r="F54" s="15">
        <f>SUM(F52:F53)</f>
        <v>-445265462</v>
      </c>
      <c r="G54" s="14"/>
      <c r="H54" s="15">
        <f>H44</f>
        <v>216248698</v>
      </c>
      <c r="I54" s="14"/>
      <c r="J54" s="15">
        <f>SUM(J52:J53)</f>
        <v>-137536893</v>
      </c>
      <c r="K54" s="152"/>
      <c r="L54" s="192"/>
    </row>
    <row r="55" spans="1:14" s="58" customFormat="1" ht="8.25" customHeight="1" thickTop="1" x14ac:dyDescent="0.25">
      <c r="A55" s="1"/>
      <c r="B55" s="56"/>
      <c r="C55" s="56"/>
      <c r="D55" s="14"/>
      <c r="E55" s="14"/>
      <c r="F55" s="14"/>
      <c r="G55" s="14"/>
      <c r="H55" s="14"/>
      <c r="I55" s="14"/>
      <c r="J55" s="14"/>
      <c r="K55" s="152"/>
      <c r="L55" s="192"/>
    </row>
    <row r="56" spans="1:14" s="58" customFormat="1" ht="18" customHeight="1" x14ac:dyDescent="0.25">
      <c r="A56" s="156" t="s">
        <v>165</v>
      </c>
      <c r="B56" s="56">
        <v>26</v>
      </c>
      <c r="C56" s="56"/>
      <c r="D56" s="94"/>
      <c r="E56" s="95"/>
      <c r="F56" s="94"/>
      <c r="G56" s="95"/>
      <c r="H56" s="95"/>
      <c r="I56" s="95"/>
      <c r="J56" s="95"/>
      <c r="K56" s="152"/>
      <c r="L56" s="192"/>
    </row>
    <row r="57" spans="1:14" s="58" customFormat="1" ht="18" customHeight="1" thickBot="1" x14ac:dyDescent="0.3">
      <c r="A57" s="139" t="s">
        <v>158</v>
      </c>
      <c r="B57" s="56"/>
      <c r="C57" s="56"/>
      <c r="D57" s="96">
        <f>D47/'SFP-7-8'!D73</f>
        <v>3.5455042058421558E-2</v>
      </c>
      <c r="E57" s="97"/>
      <c r="F57" s="96">
        <f>F47/'SFP-7-8'!F73</f>
        <v>-0.51611607388069358</v>
      </c>
      <c r="G57" s="97"/>
      <c r="H57" s="96">
        <f>H47/'SFP-7-8'!H73</f>
        <v>0.15981133982088694</v>
      </c>
      <c r="I57" s="97"/>
      <c r="J57" s="96">
        <f>J47/'SFP-7-8'!J73</f>
        <v>-0.25256234783038756</v>
      </c>
      <c r="K57" s="152"/>
      <c r="L57" s="192"/>
    </row>
    <row r="58" spans="1:14" s="58" customFormat="1" ht="18.75" customHeight="1" thickTop="1" x14ac:dyDescent="0.25">
      <c r="A58" s="1"/>
      <c r="B58" s="6"/>
      <c r="C58" s="6"/>
      <c r="D58" s="14"/>
      <c r="E58" s="14"/>
      <c r="F58" s="14"/>
      <c r="G58" s="14"/>
      <c r="H58" s="14"/>
      <c r="I58" s="14"/>
      <c r="J58" s="14"/>
    </row>
    <row r="59" spans="1:14" s="58" customFormat="1" ht="18.75" customHeight="1" x14ac:dyDescent="0.25">
      <c r="A59" s="92"/>
      <c r="B59" s="56"/>
      <c r="C59" s="56"/>
      <c r="E59" s="83"/>
      <c r="G59" s="83"/>
      <c r="H59" s="93"/>
      <c r="I59" s="83"/>
      <c r="J59" s="93"/>
    </row>
    <row r="60" spans="1:14" s="58" customFormat="1" ht="18.75" customHeight="1" x14ac:dyDescent="0.25">
      <c r="A60" s="92"/>
      <c r="B60" s="56"/>
      <c r="C60" s="56"/>
      <c r="D60" s="93"/>
      <c r="E60" s="83"/>
      <c r="F60" s="93"/>
      <c r="G60" s="83"/>
      <c r="H60" s="93"/>
      <c r="I60" s="83"/>
      <c r="J60" s="93"/>
    </row>
    <row r="61" spans="1:14" s="58" customFormat="1" ht="18.75" customHeight="1" x14ac:dyDescent="0.25">
      <c r="A61" s="92"/>
      <c r="B61" s="56"/>
      <c r="C61" s="56"/>
      <c r="D61" s="93"/>
      <c r="E61" s="83"/>
      <c r="F61" s="93"/>
      <c r="G61" s="83"/>
      <c r="H61" s="93"/>
      <c r="I61" s="83"/>
      <c r="J61" s="93"/>
    </row>
    <row r="62" spans="1:14" s="58" customFormat="1" ht="18.75" customHeight="1" x14ac:dyDescent="0.25"/>
    <row r="63" spans="1:14" s="58" customFormat="1" ht="18.75" customHeight="1" x14ac:dyDescent="0.25"/>
    <row r="64" spans="1:14" s="58" customFormat="1" ht="18.75" customHeight="1" x14ac:dyDescent="0.25"/>
    <row r="65" spans="11:11" s="2" customFormat="1" ht="18.75" customHeight="1" x14ac:dyDescent="0.25">
      <c r="K65" s="86"/>
    </row>
    <row r="66" spans="11:11" s="2" customFormat="1" ht="18.75" customHeight="1" x14ac:dyDescent="0.25">
      <c r="K66" s="86"/>
    </row>
    <row r="67" spans="11:11" s="2" customFormat="1" ht="18.75" customHeight="1" x14ac:dyDescent="0.25">
      <c r="K67" s="86"/>
    </row>
    <row r="68" spans="11:11" s="2" customFormat="1" ht="18.75" customHeight="1" x14ac:dyDescent="0.25">
      <c r="K68" s="86"/>
    </row>
    <row r="69" spans="11:11" s="2" customFormat="1" ht="18.75" customHeight="1" x14ac:dyDescent="0.25">
      <c r="K69" s="86"/>
    </row>
    <row r="70" spans="11:11" s="2" customFormat="1" ht="18.75" customHeight="1" x14ac:dyDescent="0.25">
      <c r="K70" s="86"/>
    </row>
    <row r="71" spans="11:11" s="2" customFormat="1" ht="18.75" customHeight="1" x14ac:dyDescent="0.25">
      <c r="K71" s="86"/>
    </row>
    <row r="72" spans="11:11" s="58" customFormat="1" ht="18.75" customHeight="1" x14ac:dyDescent="0.25"/>
    <row r="73" spans="11:11" s="58" customFormat="1" ht="18.75" customHeight="1" x14ac:dyDescent="0.25"/>
    <row r="88" spans="8:10" ht="18.75" customHeight="1" x14ac:dyDescent="0.25">
      <c r="H88" s="47"/>
      <c r="I88" s="47"/>
      <c r="J88" s="47"/>
    </row>
  </sheetData>
  <mergeCells count="7">
    <mergeCell ref="D8:J8"/>
    <mergeCell ref="D4:F4"/>
    <mergeCell ref="H4:J4"/>
    <mergeCell ref="D5:F5"/>
    <mergeCell ref="H5:J5"/>
    <mergeCell ref="D6:F6"/>
    <mergeCell ref="H6:J6"/>
  </mergeCells>
  <pageMargins left="0.7" right="0.7" top="0.48" bottom="0.5" header="0.5" footer="0.5"/>
  <pageSetup paperSize="9" scale="69" firstPageNumber="9" orientation="portrait" useFirstPageNumber="1" r:id="rId1"/>
  <headerFooter alignWithMargins="0">
    <oddFooter>&amp;LThe accompanying notes are an integral part of these financial statements.
&amp;C&amp;P</oddFooter>
  </headerFooter>
  <rowBreaks count="1" manualBreakCount="1">
    <brk id="6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31"/>
  <sheetViews>
    <sheetView view="pageBreakPreview" zoomScale="70" zoomScaleNormal="60" zoomScaleSheetLayoutView="70" zoomScalePageLayoutView="58" workbookViewId="0">
      <selection activeCell="U30" sqref="U30"/>
    </sheetView>
  </sheetViews>
  <sheetFormatPr defaultColWidth="9.140625" defaultRowHeight="15" x14ac:dyDescent="0.25"/>
  <cols>
    <col min="1" max="1" width="57.42578125" style="130" customWidth="1"/>
    <col min="2" max="2" width="5.42578125" style="130" bestFit="1" customWidth="1"/>
    <col min="3" max="3" width="16.42578125" style="130" bestFit="1" customWidth="1"/>
    <col min="4" max="4" width="1.140625" style="130" customWidth="1"/>
    <col min="5" max="5" width="14.85546875" style="130" customWidth="1"/>
    <col min="6" max="6" width="1.140625" style="130" customWidth="1"/>
    <col min="7" max="7" width="14.42578125" style="130" customWidth="1"/>
    <col min="8" max="8" width="1.140625" style="130" customWidth="1"/>
    <col min="9" max="9" width="14.140625" style="130" customWidth="1"/>
    <col min="10" max="10" width="1.140625" style="130" customWidth="1"/>
    <col min="11" max="11" width="14" style="130" bestFit="1" customWidth="1"/>
    <col min="12" max="12" width="1.140625" style="130" customWidth="1"/>
    <col min="13" max="13" width="15.42578125" style="130" customWidth="1"/>
    <col min="14" max="14" width="1" style="130" customWidth="1"/>
    <col min="15" max="15" width="15.85546875" style="130" bestFit="1" customWidth="1"/>
    <col min="16" max="16" width="1.140625" style="130" customWidth="1"/>
    <col min="17" max="17" width="15.5703125" style="130" customWidth="1"/>
    <col min="18" max="18" width="1.140625" style="130" customWidth="1"/>
    <col min="19" max="19" width="15.42578125" style="130" customWidth="1"/>
    <col min="20" max="20" width="1.140625" style="130" customWidth="1"/>
    <col min="21" max="21" width="15.42578125" style="130" customWidth="1"/>
    <col min="22" max="22" width="1.140625" style="130" customWidth="1"/>
    <col min="23" max="23" width="13.85546875" style="130" customWidth="1"/>
    <col min="24" max="24" width="1.140625" style="130" customWidth="1"/>
    <col min="25" max="25" width="16.140625" style="130" customWidth="1"/>
    <col min="26" max="16384" width="9.140625" style="130"/>
  </cols>
  <sheetData>
    <row r="1" spans="1:25" s="161" customFormat="1" ht="20.25" customHeight="1" x14ac:dyDescent="0.3">
      <c r="A1" s="9" t="s">
        <v>160</v>
      </c>
      <c r="B1" s="9"/>
      <c r="C1" s="101"/>
      <c r="D1" s="127"/>
      <c r="E1" s="103"/>
      <c r="F1" s="103"/>
      <c r="G1" s="104"/>
      <c r="H1" s="127"/>
      <c r="I1" s="104"/>
      <c r="J1" s="127"/>
      <c r="K1" s="101"/>
      <c r="L1" s="127"/>
      <c r="M1" s="101"/>
      <c r="N1" s="101"/>
      <c r="O1" s="101"/>
      <c r="P1" s="127"/>
      <c r="Q1" s="104"/>
      <c r="R1" s="127"/>
      <c r="S1" s="101"/>
      <c r="T1" s="127"/>
      <c r="U1" s="101"/>
      <c r="V1" s="127"/>
      <c r="W1" s="101"/>
      <c r="X1" s="127"/>
      <c r="Y1" s="103"/>
    </row>
    <row r="2" spans="1:25" ht="20.25" customHeight="1" x14ac:dyDescent="0.25">
      <c r="A2" s="21" t="s">
        <v>105</v>
      </c>
      <c r="B2" s="21"/>
      <c r="C2" s="16"/>
      <c r="D2" s="121"/>
      <c r="E2" s="25"/>
      <c r="F2" s="25"/>
      <c r="G2" s="48"/>
      <c r="H2" s="121"/>
      <c r="I2" s="48"/>
      <c r="J2" s="121"/>
      <c r="K2" s="16"/>
      <c r="L2" s="121"/>
      <c r="M2" s="16"/>
      <c r="N2" s="16"/>
      <c r="O2" s="16"/>
      <c r="P2" s="121"/>
      <c r="Q2" s="48"/>
      <c r="R2" s="121"/>
      <c r="S2" s="16"/>
      <c r="T2" s="121"/>
      <c r="U2" s="16"/>
      <c r="V2" s="121"/>
      <c r="W2" s="16"/>
      <c r="X2" s="121"/>
      <c r="Y2" s="25"/>
    </row>
    <row r="3" spans="1:25" ht="20.25" customHeight="1" x14ac:dyDescent="0.25">
      <c r="A3" s="21"/>
      <c r="B3" s="21"/>
      <c r="C3" s="16"/>
      <c r="D3" s="121"/>
      <c r="E3" s="25"/>
      <c r="F3" s="25"/>
      <c r="G3" s="48"/>
      <c r="H3" s="121"/>
      <c r="I3" s="48"/>
      <c r="J3" s="121"/>
      <c r="K3" s="16"/>
      <c r="L3" s="121"/>
      <c r="M3" s="16"/>
      <c r="N3" s="16"/>
      <c r="O3" s="16"/>
      <c r="P3" s="121"/>
      <c r="Q3" s="48"/>
      <c r="R3" s="121"/>
      <c r="S3" s="16"/>
      <c r="T3" s="121"/>
      <c r="U3" s="16"/>
      <c r="V3" s="121"/>
      <c r="W3" s="16"/>
      <c r="X3" s="121"/>
      <c r="Y3" s="25"/>
    </row>
    <row r="4" spans="1:25" ht="20.25" customHeight="1" x14ac:dyDescent="0.25">
      <c r="A4" s="1"/>
      <c r="B4" s="1"/>
      <c r="C4" s="270" t="s">
        <v>27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</row>
    <row r="5" spans="1:25" ht="20.25" customHeight="1" x14ac:dyDescent="0.25">
      <c r="A5" s="1"/>
      <c r="B5" s="1"/>
      <c r="C5" s="240"/>
      <c r="D5" s="240"/>
      <c r="E5" s="241"/>
      <c r="F5" s="241"/>
      <c r="G5" s="274" t="s">
        <v>166</v>
      </c>
      <c r="H5" s="274"/>
      <c r="I5" s="274"/>
      <c r="J5" s="240"/>
      <c r="K5" s="274" t="s">
        <v>48</v>
      </c>
      <c r="L5" s="274"/>
      <c r="M5" s="274"/>
      <c r="N5" s="274"/>
      <c r="O5" s="274"/>
      <c r="P5" s="274"/>
      <c r="Q5" s="274"/>
      <c r="R5" s="274"/>
      <c r="S5" s="274"/>
      <c r="T5" s="240"/>
      <c r="U5" s="240"/>
      <c r="V5" s="240"/>
      <c r="W5" s="240"/>
      <c r="X5" s="240"/>
      <c r="Y5" s="240"/>
    </row>
    <row r="6" spans="1:25" ht="20.25" customHeight="1" x14ac:dyDescent="0.25">
      <c r="A6" s="1"/>
      <c r="B6" s="1"/>
      <c r="C6" s="240"/>
      <c r="D6" s="240"/>
      <c r="E6" s="241"/>
      <c r="F6" s="241"/>
      <c r="G6" s="241"/>
      <c r="H6" s="241"/>
      <c r="I6" s="241"/>
      <c r="J6" s="240"/>
      <c r="K6" s="241"/>
      <c r="L6" s="241"/>
      <c r="M6" s="241"/>
      <c r="N6" s="241"/>
      <c r="O6" s="241" t="s">
        <v>78</v>
      </c>
      <c r="P6" s="241"/>
      <c r="Q6" s="241"/>
      <c r="R6" s="241"/>
      <c r="S6" s="241"/>
      <c r="T6" s="240"/>
      <c r="U6" s="240"/>
      <c r="V6" s="240"/>
      <c r="W6" s="240"/>
      <c r="X6" s="240"/>
      <c r="Y6" s="240"/>
    </row>
    <row r="7" spans="1:25" ht="20.25" customHeight="1" x14ac:dyDescent="0.25">
      <c r="A7" s="2"/>
      <c r="B7" s="2"/>
      <c r="C7" s="34" t="s">
        <v>12</v>
      </c>
      <c r="D7" s="241"/>
      <c r="E7" s="34"/>
      <c r="F7" s="34"/>
      <c r="G7" s="34"/>
      <c r="H7" s="241"/>
      <c r="J7" s="241"/>
      <c r="K7" s="34"/>
      <c r="L7" s="241"/>
      <c r="M7" s="34" t="s">
        <v>102</v>
      </c>
      <c r="N7" s="34"/>
      <c r="O7" s="34" t="s">
        <v>79</v>
      </c>
      <c r="P7" s="241"/>
      <c r="Q7" s="34"/>
      <c r="R7" s="241"/>
      <c r="T7" s="241"/>
      <c r="U7" s="34" t="s">
        <v>32</v>
      </c>
      <c r="V7" s="241"/>
      <c r="X7" s="241"/>
      <c r="Y7" s="122"/>
    </row>
    <row r="8" spans="1:25" ht="20.25" customHeight="1" x14ac:dyDescent="0.25">
      <c r="A8" s="2"/>
      <c r="B8" s="2"/>
      <c r="C8" s="34" t="s">
        <v>16</v>
      </c>
      <c r="D8" s="241"/>
      <c r="F8" s="34"/>
      <c r="H8" s="241"/>
      <c r="I8" s="34" t="s">
        <v>11</v>
      </c>
      <c r="J8" s="241"/>
      <c r="L8" s="241"/>
      <c r="M8" s="34" t="s">
        <v>103</v>
      </c>
      <c r="N8" s="34"/>
      <c r="O8" s="34" t="s">
        <v>246</v>
      </c>
      <c r="P8" s="241"/>
      <c r="Q8" s="34"/>
      <c r="R8" s="241"/>
      <c r="S8" s="34" t="s">
        <v>55</v>
      </c>
      <c r="T8" s="241"/>
      <c r="U8" s="34" t="s">
        <v>33</v>
      </c>
      <c r="V8" s="241"/>
      <c r="W8" s="22" t="s">
        <v>53</v>
      </c>
      <c r="X8" s="241"/>
    </row>
    <row r="9" spans="1:25" ht="20.25" customHeight="1" x14ac:dyDescent="0.25">
      <c r="A9" s="2"/>
      <c r="B9" s="2"/>
      <c r="C9" s="34" t="s">
        <v>15</v>
      </c>
      <c r="D9" s="241"/>
      <c r="E9" s="34" t="s">
        <v>34</v>
      </c>
      <c r="F9" s="34"/>
      <c r="G9" s="34" t="s">
        <v>44</v>
      </c>
      <c r="H9" s="241"/>
      <c r="I9" s="34" t="s">
        <v>13</v>
      </c>
      <c r="J9" s="241"/>
      <c r="K9" s="34" t="s">
        <v>184</v>
      </c>
      <c r="L9" s="241"/>
      <c r="M9" s="34" t="s">
        <v>104</v>
      </c>
      <c r="N9" s="34"/>
      <c r="O9" s="34" t="s">
        <v>186</v>
      </c>
      <c r="P9" s="241"/>
      <c r="Q9" s="34" t="s">
        <v>188</v>
      </c>
      <c r="R9" s="241"/>
      <c r="S9" s="34" t="s">
        <v>128</v>
      </c>
      <c r="T9" s="241"/>
      <c r="U9" s="34" t="s">
        <v>56</v>
      </c>
      <c r="V9" s="241"/>
      <c r="W9" s="34" t="s">
        <v>54</v>
      </c>
      <c r="X9" s="241"/>
      <c r="Y9" s="241" t="s">
        <v>5</v>
      </c>
    </row>
    <row r="10" spans="1:25" ht="20.25" customHeight="1" x14ac:dyDescent="0.25">
      <c r="A10" s="2"/>
      <c r="B10" s="41" t="s">
        <v>29</v>
      </c>
      <c r="C10" s="241" t="s">
        <v>14</v>
      </c>
      <c r="D10" s="241"/>
      <c r="E10" s="241" t="s">
        <v>35</v>
      </c>
      <c r="F10" s="241"/>
      <c r="G10" s="241" t="s">
        <v>7</v>
      </c>
      <c r="H10" s="241"/>
      <c r="I10" s="34" t="s">
        <v>145</v>
      </c>
      <c r="J10" s="241"/>
      <c r="K10" s="34" t="s">
        <v>7</v>
      </c>
      <c r="L10" s="241"/>
      <c r="M10" s="34" t="s">
        <v>185</v>
      </c>
      <c r="N10" s="34"/>
      <c r="O10" s="34" t="s">
        <v>187</v>
      </c>
      <c r="P10" s="241"/>
      <c r="Q10" s="34" t="s">
        <v>189</v>
      </c>
      <c r="R10" s="241"/>
      <c r="S10" s="34" t="s">
        <v>144</v>
      </c>
      <c r="T10" s="241"/>
      <c r="U10" s="241" t="s">
        <v>122</v>
      </c>
      <c r="V10" s="241"/>
      <c r="W10" s="241" t="s">
        <v>43</v>
      </c>
      <c r="X10" s="241"/>
      <c r="Y10" s="241" t="s">
        <v>144</v>
      </c>
    </row>
    <row r="11" spans="1:25" ht="20.25" customHeight="1" x14ac:dyDescent="0.25">
      <c r="A11" s="2"/>
      <c r="B11" s="2"/>
      <c r="C11" s="275" t="s">
        <v>86</v>
      </c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</row>
    <row r="12" spans="1:25" ht="20.25" customHeight="1" x14ac:dyDescent="0.25">
      <c r="A12" s="2" t="s">
        <v>154</v>
      </c>
      <c r="B12" s="2"/>
      <c r="C12" s="242"/>
      <c r="D12" s="242"/>
      <c r="E12" s="242"/>
      <c r="F12" s="242"/>
      <c r="G12" s="242"/>
      <c r="H12" s="242"/>
      <c r="I12" s="242"/>
      <c r="J12" s="242"/>
      <c r="K12" s="242"/>
      <c r="L12" s="242"/>
      <c r="M12" s="242"/>
      <c r="N12" s="242"/>
      <c r="O12" s="242"/>
      <c r="P12" s="242"/>
      <c r="Q12" s="242"/>
      <c r="R12" s="242"/>
      <c r="S12" s="242"/>
      <c r="T12" s="242"/>
      <c r="U12" s="242"/>
      <c r="V12" s="242"/>
      <c r="W12" s="242"/>
      <c r="X12" s="242"/>
      <c r="Y12" s="242"/>
    </row>
    <row r="13" spans="1:25" ht="20.25" customHeight="1" x14ac:dyDescent="0.25">
      <c r="A13" s="2" t="s">
        <v>155</v>
      </c>
      <c r="B13" s="2"/>
      <c r="C13" s="13">
        <v>681479688</v>
      </c>
      <c r="D13" s="124"/>
      <c r="E13" s="13">
        <v>342170431</v>
      </c>
      <c r="F13" s="13"/>
      <c r="G13" s="13">
        <v>108695924</v>
      </c>
      <c r="H13" s="124"/>
      <c r="I13" s="13">
        <v>-164845405</v>
      </c>
      <c r="J13" s="13"/>
      <c r="K13" s="13">
        <v>-8841674</v>
      </c>
      <c r="L13" s="13"/>
      <c r="M13" s="13">
        <v>-7872929</v>
      </c>
      <c r="N13" s="124"/>
      <c r="O13" s="13">
        <v>1806789</v>
      </c>
      <c r="P13" s="13"/>
      <c r="Q13" s="124">
        <v>1266412462</v>
      </c>
      <c r="R13" s="13"/>
      <c r="S13" s="13">
        <v>1251504648</v>
      </c>
      <c r="T13" s="124"/>
      <c r="U13" s="13">
        <v>2219005286</v>
      </c>
      <c r="V13" s="13"/>
      <c r="W13" s="124">
        <v>218866947</v>
      </c>
      <c r="X13" s="13"/>
      <c r="Y13" s="13">
        <v>2437872233</v>
      </c>
    </row>
    <row r="14" spans="1:25" ht="20.25" customHeight="1" x14ac:dyDescent="0.25">
      <c r="A14" s="2"/>
      <c r="B14" s="2"/>
      <c r="C14" s="13"/>
      <c r="D14" s="124"/>
      <c r="E14" s="13"/>
      <c r="F14" s="13"/>
      <c r="G14" s="13"/>
      <c r="H14" s="124"/>
      <c r="I14" s="13"/>
      <c r="J14" s="13"/>
      <c r="K14" s="13"/>
      <c r="L14" s="13"/>
      <c r="M14" s="13"/>
      <c r="N14" s="124"/>
      <c r="O14" s="13"/>
      <c r="P14" s="13"/>
      <c r="Q14" s="124"/>
      <c r="R14" s="13"/>
      <c r="S14" s="13"/>
      <c r="T14" s="124"/>
      <c r="U14" s="13"/>
      <c r="V14" s="13"/>
      <c r="W14" s="124"/>
      <c r="X14" s="13"/>
      <c r="Y14" s="13"/>
    </row>
    <row r="15" spans="1:25" ht="20.25" customHeight="1" x14ac:dyDescent="0.25">
      <c r="A15" s="69" t="s">
        <v>100</v>
      </c>
      <c r="B15" s="69"/>
      <c r="C15" s="14"/>
      <c r="D15" s="124"/>
      <c r="E15" s="14"/>
      <c r="F15" s="14"/>
      <c r="G15" s="14"/>
      <c r="H15" s="124"/>
      <c r="I15" s="14"/>
      <c r="J15" s="124"/>
      <c r="K15" s="14"/>
      <c r="L15" s="124"/>
      <c r="M15" s="14"/>
      <c r="N15" s="14"/>
      <c r="O15" s="14"/>
      <c r="P15" s="124"/>
      <c r="Q15" s="124"/>
      <c r="R15" s="124"/>
      <c r="S15" s="14"/>
      <c r="T15" s="124"/>
      <c r="U15" s="14"/>
      <c r="V15" s="124"/>
      <c r="W15" s="14"/>
      <c r="X15" s="124"/>
      <c r="Y15" s="14"/>
    </row>
    <row r="16" spans="1:25" ht="20.25" customHeight="1" x14ac:dyDescent="0.25">
      <c r="A16" s="243" t="s">
        <v>200</v>
      </c>
      <c r="B16" s="155"/>
      <c r="C16" s="14"/>
      <c r="D16" s="124"/>
      <c r="E16" s="14"/>
      <c r="F16" s="14"/>
      <c r="G16" s="14"/>
      <c r="H16" s="124"/>
      <c r="I16" s="14"/>
      <c r="J16" s="124"/>
      <c r="K16" s="14"/>
      <c r="L16" s="124"/>
      <c r="M16" s="14"/>
      <c r="N16" s="14"/>
      <c r="O16" s="14"/>
      <c r="P16" s="124"/>
      <c r="Q16" s="124"/>
      <c r="R16" s="124"/>
      <c r="S16" s="14"/>
      <c r="T16" s="124"/>
      <c r="U16" s="14"/>
      <c r="V16" s="124"/>
      <c r="W16" s="14"/>
      <c r="X16" s="124"/>
      <c r="Y16" s="14"/>
    </row>
    <row r="17" spans="1:25" ht="20.25" customHeight="1" x14ac:dyDescent="0.25">
      <c r="A17" s="126" t="s">
        <v>190</v>
      </c>
      <c r="B17" s="181">
        <v>27</v>
      </c>
      <c r="C17" s="26">
        <v>0</v>
      </c>
      <c r="D17" s="67"/>
      <c r="E17" s="26">
        <v>0</v>
      </c>
      <c r="F17" s="26"/>
      <c r="G17" s="26">
        <v>0</v>
      </c>
      <c r="H17" s="67"/>
      <c r="I17" s="26">
        <v>-6814590</v>
      </c>
      <c r="J17" s="67"/>
      <c r="K17" s="26">
        <v>0</v>
      </c>
      <c r="L17" s="67"/>
      <c r="M17" s="26">
        <v>0</v>
      </c>
      <c r="N17" s="26"/>
      <c r="O17" s="26">
        <v>0</v>
      </c>
      <c r="P17" s="67"/>
      <c r="Q17" s="26">
        <v>0</v>
      </c>
      <c r="R17" s="67"/>
      <c r="S17" s="26">
        <v>0</v>
      </c>
      <c r="T17" s="67"/>
      <c r="U17" s="151">
        <v>-6814590</v>
      </c>
      <c r="V17" s="67"/>
      <c r="W17" s="30">
        <v>0</v>
      </c>
      <c r="X17" s="67"/>
      <c r="Y17" s="26">
        <v>-6814590</v>
      </c>
    </row>
    <row r="18" spans="1:25" ht="20.25" customHeight="1" x14ac:dyDescent="0.25">
      <c r="A18" s="243" t="s">
        <v>201</v>
      </c>
      <c r="B18" s="125"/>
      <c r="C18" s="149">
        <f>SUM(C17:C17)</f>
        <v>0</v>
      </c>
      <c r="D18" s="150"/>
      <c r="E18" s="149">
        <f>SUM(E17:E17)</f>
        <v>0</v>
      </c>
      <c r="F18" s="159"/>
      <c r="G18" s="149">
        <f>SUM(G17:G17)</f>
        <v>0</v>
      </c>
      <c r="H18" s="150"/>
      <c r="I18" s="149">
        <f>SUM(I17:I17)</f>
        <v>-6814590</v>
      </c>
      <c r="J18" s="150"/>
      <c r="K18" s="149">
        <f>SUM(K17:K17)</f>
        <v>0</v>
      </c>
      <c r="L18" s="150"/>
      <c r="M18" s="149">
        <f>SUM(M17:M17)</f>
        <v>0</v>
      </c>
      <c r="N18" s="159"/>
      <c r="O18" s="149">
        <f>SUM(O17:O17)</f>
        <v>0</v>
      </c>
      <c r="P18" s="150"/>
      <c r="Q18" s="149">
        <f>SUM(Q17:Q17)</f>
        <v>0</v>
      </c>
      <c r="R18" s="150"/>
      <c r="S18" s="149">
        <f>SUM(S17:S17)</f>
        <v>0</v>
      </c>
      <c r="T18" s="150"/>
      <c r="U18" s="149">
        <f>SUM(U17:U17)</f>
        <v>-6814590</v>
      </c>
      <c r="V18" s="150"/>
      <c r="W18" s="149">
        <f>SUM(W17:W17)</f>
        <v>0</v>
      </c>
      <c r="X18" s="150"/>
      <c r="Y18" s="149">
        <f>SUM(Y17:Y17)</f>
        <v>-6814590</v>
      </c>
    </row>
    <row r="19" spans="1:25" ht="20.25" customHeight="1" x14ac:dyDescent="0.25">
      <c r="A19" s="126"/>
      <c r="B19" s="126"/>
      <c r="C19" s="14"/>
      <c r="D19" s="124"/>
      <c r="E19" s="14"/>
      <c r="F19" s="14"/>
      <c r="G19" s="14"/>
      <c r="H19" s="124"/>
      <c r="I19" s="14"/>
      <c r="J19" s="124"/>
      <c r="K19" s="14"/>
      <c r="L19" s="124"/>
      <c r="M19" s="14"/>
      <c r="N19" s="14"/>
      <c r="O19" s="14"/>
      <c r="P19" s="124"/>
      <c r="Q19" s="124"/>
      <c r="R19" s="124"/>
      <c r="S19" s="14"/>
      <c r="T19" s="124"/>
      <c r="U19" s="14"/>
      <c r="V19" s="124"/>
      <c r="W19" s="14"/>
      <c r="X19" s="124"/>
      <c r="Y19" s="14"/>
    </row>
    <row r="20" spans="1:25" ht="20.25" customHeight="1" x14ac:dyDescent="0.25">
      <c r="A20" s="125" t="s">
        <v>98</v>
      </c>
      <c r="B20" s="125"/>
      <c r="C20" s="45"/>
      <c r="D20" s="26"/>
      <c r="E20" s="45"/>
      <c r="F20" s="45"/>
      <c r="G20" s="45"/>
      <c r="H20" s="26"/>
      <c r="I20" s="45"/>
      <c r="J20" s="26"/>
      <c r="K20" s="45"/>
      <c r="L20" s="26"/>
      <c r="M20" s="45"/>
      <c r="N20" s="45"/>
      <c r="O20" s="45"/>
      <c r="P20" s="26"/>
      <c r="Q20" s="47"/>
      <c r="R20" s="26"/>
      <c r="S20" s="45"/>
      <c r="T20" s="26"/>
      <c r="U20" s="47"/>
      <c r="V20" s="26"/>
      <c r="W20" s="47"/>
      <c r="X20" s="26"/>
      <c r="Y20" s="47"/>
    </row>
    <row r="21" spans="1:25" ht="20.25" customHeight="1" x14ac:dyDescent="0.25">
      <c r="A21" s="33" t="s">
        <v>167</v>
      </c>
      <c r="B21" s="33"/>
      <c r="C21" s="45">
        <v>0</v>
      </c>
      <c r="D21" s="26"/>
      <c r="E21" s="45">
        <v>0</v>
      </c>
      <c r="F21" s="45"/>
      <c r="G21" s="45">
        <v>0</v>
      </c>
      <c r="H21" s="26"/>
      <c r="I21" s="45">
        <v>-351722621</v>
      </c>
      <c r="J21" s="26"/>
      <c r="K21" s="45">
        <v>0</v>
      </c>
      <c r="L21" s="26"/>
      <c r="M21" s="45">
        <v>0</v>
      </c>
      <c r="N21" s="45"/>
      <c r="O21" s="26">
        <v>0</v>
      </c>
      <c r="P21" s="26"/>
      <c r="Q21" s="45">
        <v>0</v>
      </c>
      <c r="R21" s="26"/>
      <c r="S21" s="26">
        <v>0</v>
      </c>
      <c r="T21" s="26"/>
      <c r="U21" s="26">
        <v>-351722621</v>
      </c>
      <c r="V21" s="26"/>
      <c r="W21" s="26">
        <v>-121952955</v>
      </c>
      <c r="X21" s="26"/>
      <c r="Y21" s="26">
        <v>-473675576</v>
      </c>
    </row>
    <row r="22" spans="1:25" ht="20.25" customHeight="1" x14ac:dyDescent="0.25">
      <c r="A22" s="33" t="s">
        <v>149</v>
      </c>
      <c r="B22" s="194"/>
      <c r="C22" s="45">
        <v>0</v>
      </c>
      <c r="D22" s="26"/>
      <c r="E22" s="45">
        <v>0</v>
      </c>
      <c r="F22" s="45"/>
      <c r="G22" s="45">
        <v>0</v>
      </c>
      <c r="H22" s="26"/>
      <c r="I22" s="45">
        <v>-11299124</v>
      </c>
      <c r="J22" s="26"/>
      <c r="K22" s="45">
        <v>-5321017</v>
      </c>
      <c r="L22" s="26"/>
      <c r="M22" s="26">
        <v>0</v>
      </c>
      <c r="N22" s="45"/>
      <c r="O22" s="26">
        <v>-94434</v>
      </c>
      <c r="P22" s="26"/>
      <c r="Q22" s="26">
        <v>45878341</v>
      </c>
      <c r="R22" s="26"/>
      <c r="S22" s="26">
        <v>40462890</v>
      </c>
      <c r="T22" s="26"/>
      <c r="U22" s="26">
        <v>29163766</v>
      </c>
      <c r="V22" s="26"/>
      <c r="W22" s="26">
        <v>-753652</v>
      </c>
      <c r="X22" s="26"/>
      <c r="Y22" s="26">
        <v>28410114</v>
      </c>
    </row>
    <row r="23" spans="1:25" ht="20.25" customHeight="1" x14ac:dyDescent="0.25">
      <c r="A23" s="125" t="s">
        <v>97</v>
      </c>
      <c r="B23" s="125"/>
      <c r="C23" s="42">
        <f>SUM(C21:C22)</f>
        <v>0</v>
      </c>
      <c r="D23" s="124"/>
      <c r="E23" s="42">
        <f>SUM(E21:E22)</f>
        <v>0</v>
      </c>
      <c r="F23" s="14"/>
      <c r="G23" s="42">
        <f>SUM(G21:G22)</f>
        <v>0</v>
      </c>
      <c r="H23" s="124"/>
      <c r="I23" s="42">
        <f>SUM(I21:I22)</f>
        <v>-363021745</v>
      </c>
      <c r="J23" s="124"/>
      <c r="K23" s="42">
        <f>SUM(K21:K22)</f>
        <v>-5321017</v>
      </c>
      <c r="L23" s="124"/>
      <c r="M23" s="42">
        <f>SUM(M21:M22)</f>
        <v>0</v>
      </c>
      <c r="N23" s="14"/>
      <c r="O23" s="149">
        <f>SUM(O22)</f>
        <v>-94434</v>
      </c>
      <c r="P23" s="124"/>
      <c r="Q23" s="42">
        <f>SUM(Q21:Q22)</f>
        <v>45878341</v>
      </c>
      <c r="R23" s="124"/>
      <c r="S23" s="42">
        <f>SUM(S21:S22)</f>
        <v>40462890</v>
      </c>
      <c r="T23" s="124"/>
      <c r="U23" s="42">
        <f>SUM(U21:U22)</f>
        <v>-322558855</v>
      </c>
      <c r="V23" s="124"/>
      <c r="W23" s="42">
        <f>SUM(W21:W22)</f>
        <v>-122706607</v>
      </c>
      <c r="X23" s="124"/>
      <c r="Y23" s="42">
        <f>SUM(Y21:Y22)</f>
        <v>-445265462</v>
      </c>
    </row>
    <row r="24" spans="1:25" ht="20.25" customHeight="1" x14ac:dyDescent="0.25">
      <c r="A24" s="126"/>
      <c r="B24" s="126"/>
      <c r="C24" s="14"/>
      <c r="D24" s="124"/>
      <c r="E24" s="14"/>
      <c r="F24" s="14"/>
      <c r="G24" s="14"/>
      <c r="H24" s="124"/>
      <c r="I24" s="14"/>
      <c r="J24" s="124"/>
      <c r="K24" s="14"/>
      <c r="L24" s="124"/>
      <c r="M24" s="14"/>
      <c r="N24" s="14"/>
      <c r="O24" s="14"/>
      <c r="P24" s="124"/>
      <c r="Q24" s="124"/>
      <c r="R24" s="124"/>
      <c r="S24" s="14"/>
      <c r="T24" s="124"/>
      <c r="U24" s="14"/>
      <c r="V24" s="124"/>
      <c r="W24" s="14"/>
      <c r="X24" s="124"/>
      <c r="Y24" s="14"/>
    </row>
    <row r="25" spans="1:25" ht="20.25" customHeight="1" x14ac:dyDescent="0.25">
      <c r="A25" s="33" t="s">
        <v>80</v>
      </c>
      <c r="B25" s="33"/>
      <c r="C25" s="45">
        <v>0</v>
      </c>
      <c r="D25" s="124"/>
      <c r="E25" s="45">
        <v>0</v>
      </c>
      <c r="F25" s="45"/>
      <c r="G25" s="45">
        <v>0</v>
      </c>
      <c r="H25" s="26"/>
      <c r="I25" s="45">
        <v>52001236</v>
      </c>
      <c r="J25" s="26"/>
      <c r="K25" s="45">
        <v>0</v>
      </c>
      <c r="L25" s="26"/>
      <c r="M25" s="45">
        <v>0</v>
      </c>
      <c r="N25" s="45"/>
      <c r="O25" s="26">
        <v>0</v>
      </c>
      <c r="P25" s="26"/>
      <c r="Q25" s="45">
        <v>-52001236</v>
      </c>
      <c r="R25" s="26"/>
      <c r="S25" s="26">
        <v>-52001236</v>
      </c>
      <c r="T25" s="26"/>
      <c r="U25" s="26">
        <v>0</v>
      </c>
      <c r="V25" s="26"/>
      <c r="W25" s="26">
        <v>0</v>
      </c>
      <c r="X25" s="26"/>
      <c r="Y25" s="26">
        <v>0</v>
      </c>
    </row>
    <row r="26" spans="1:25" customFormat="1" ht="19.5" customHeight="1" thickBot="1" x14ac:dyDescent="0.3">
      <c r="A26" s="125" t="s">
        <v>199</v>
      </c>
      <c r="B26" s="125"/>
      <c r="C26" s="15">
        <f>SUM(C25:C25,C23,C18,C13)</f>
        <v>681479688</v>
      </c>
      <c r="D26" s="124">
        <f>SUM(D13,D18,D23,D25:D25)</f>
        <v>0</v>
      </c>
      <c r="E26" s="15">
        <f>SUM(E25:E25,E23,E18,E13)</f>
        <v>342170431</v>
      </c>
      <c r="F26" s="14"/>
      <c r="G26" s="15">
        <f>SUM(G25:G25,G23,G18,G13)</f>
        <v>108695924</v>
      </c>
      <c r="H26" s="14"/>
      <c r="I26" s="15">
        <f>SUM(I25:I25,I23,I18,I13)</f>
        <v>-482680504</v>
      </c>
      <c r="J26" s="14"/>
      <c r="K26" s="15">
        <f>SUM(K25:K25,K23,K18,K13)</f>
        <v>-14162691</v>
      </c>
      <c r="L26" s="14"/>
      <c r="M26" s="15">
        <f>SUM(M25:M25,M23,M18,M13)</f>
        <v>-7872929</v>
      </c>
      <c r="N26" s="14"/>
      <c r="O26" s="15">
        <f>SUM(O25:O25,O23,O18,O13)</f>
        <v>1712355</v>
      </c>
      <c r="P26" s="14"/>
      <c r="Q26" s="15">
        <f>SUM(Q25:Q25,Q23,Q18,Q13)</f>
        <v>1260289567</v>
      </c>
      <c r="R26" s="14"/>
      <c r="S26" s="15">
        <f>SUM(S25:S25,S23,S18,S13)</f>
        <v>1239966302</v>
      </c>
      <c r="T26" s="14"/>
      <c r="U26" s="15">
        <f>SUM(U25:U25,U23,U18,U13)</f>
        <v>1889631841</v>
      </c>
      <c r="V26" s="14"/>
      <c r="W26" s="15">
        <f>SUM(W25:W25,W23,W18,W13)</f>
        <v>96160340</v>
      </c>
      <c r="X26" s="14"/>
      <c r="Y26" s="15">
        <f>SUM(Y25:Y25,Y23,Y18,Y13)</f>
        <v>1985792181</v>
      </c>
    </row>
    <row r="27" spans="1:25" ht="20.25" customHeight="1" thickTop="1" x14ac:dyDescent="0.25">
      <c r="D27" s="124"/>
    </row>
    <row r="29" spans="1:25" s="193" customFormat="1" x14ac:dyDescent="0.25"/>
    <row r="30" spans="1:25" s="193" customFormat="1" x14ac:dyDescent="0.25"/>
    <row r="31" spans="1:25" s="193" customFormat="1" x14ac:dyDescent="0.25"/>
  </sheetData>
  <mergeCells count="4">
    <mergeCell ref="C4:Y4"/>
    <mergeCell ref="G5:I5"/>
    <mergeCell ref="K5:S5"/>
    <mergeCell ref="C11:Y11"/>
  </mergeCells>
  <pageMargins left="0.8" right="0.2" top="0.48" bottom="0.5" header="0.5" footer="0.5"/>
  <pageSetup paperSize="9" scale="52" firstPageNumber="10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F32"/>
  <sheetViews>
    <sheetView view="pageBreakPreview" topLeftCell="B1" zoomScale="70" zoomScaleNormal="60" zoomScaleSheetLayoutView="70" zoomScalePageLayoutView="83" workbookViewId="0">
      <selection activeCell="AC27" sqref="AC27"/>
    </sheetView>
  </sheetViews>
  <sheetFormatPr defaultColWidth="9.140625" defaultRowHeight="15" x14ac:dyDescent="0.25"/>
  <cols>
    <col min="1" max="1" width="57.42578125" style="130" customWidth="1"/>
    <col min="2" max="2" width="5.42578125" style="130" bestFit="1" customWidth="1"/>
    <col min="3" max="3" width="16.42578125" style="130" customWidth="1"/>
    <col min="4" max="4" width="1.140625" style="130" customWidth="1"/>
    <col min="5" max="5" width="14.85546875" style="130" customWidth="1"/>
    <col min="6" max="6" width="1.140625" style="130" customWidth="1"/>
    <col min="7" max="7" width="16.85546875" style="130" customWidth="1"/>
    <col min="8" max="8" width="1" style="130" customWidth="1"/>
    <col min="9" max="9" width="17.42578125" style="130" customWidth="1"/>
    <col min="10" max="10" width="1.140625" style="130" customWidth="1"/>
    <col min="11" max="11" width="14.42578125" style="130" customWidth="1"/>
    <col min="12" max="12" width="1.140625" style="130" customWidth="1"/>
    <col min="13" max="13" width="14.140625" style="130" customWidth="1"/>
    <col min="14" max="14" width="1.140625" style="130" customWidth="1"/>
    <col min="15" max="15" width="14" style="130" bestFit="1" customWidth="1"/>
    <col min="16" max="16" width="1.140625" style="130" customWidth="1"/>
    <col min="17" max="17" width="15.42578125" style="130" customWidth="1"/>
    <col min="18" max="18" width="1" style="130" customWidth="1"/>
    <col min="19" max="19" width="15.85546875" style="130" bestFit="1" customWidth="1"/>
    <col min="20" max="20" width="1.140625" style="130" customWidth="1"/>
    <col min="21" max="21" width="15.5703125" style="130" customWidth="1"/>
    <col min="22" max="22" width="1.140625" style="130" customWidth="1"/>
    <col min="23" max="23" width="15.42578125" style="130" customWidth="1"/>
    <col min="24" max="24" width="1.140625" style="130" customWidth="1"/>
    <col min="25" max="25" width="15.42578125" style="130" customWidth="1"/>
    <col min="26" max="26" width="1.140625" style="130" customWidth="1"/>
    <col min="27" max="27" width="14.140625" style="130" customWidth="1"/>
    <col min="28" max="28" width="1.140625" style="130" customWidth="1"/>
    <col min="29" max="29" width="16.140625" style="130" customWidth="1"/>
    <col min="30" max="30" width="17.5703125" style="130" customWidth="1"/>
    <col min="31" max="31" width="10.5703125" style="130" bestFit="1" customWidth="1"/>
    <col min="32" max="32" width="9.5703125" style="130" bestFit="1" customWidth="1"/>
    <col min="33" max="16384" width="9.140625" style="130"/>
  </cols>
  <sheetData>
    <row r="1" spans="1:29" s="161" customFormat="1" ht="20.25" customHeight="1" x14ac:dyDescent="0.3">
      <c r="A1" s="9" t="s">
        <v>160</v>
      </c>
      <c r="B1" s="9"/>
      <c r="C1" s="101"/>
      <c r="D1" s="127"/>
      <c r="E1" s="127"/>
      <c r="F1" s="127"/>
      <c r="G1" s="103"/>
      <c r="H1" s="103"/>
      <c r="I1" s="103"/>
      <c r="J1" s="103"/>
      <c r="K1" s="104"/>
      <c r="L1" s="127"/>
      <c r="M1" s="104"/>
      <c r="N1" s="127"/>
      <c r="O1" s="101"/>
      <c r="P1" s="127"/>
      <c r="Q1" s="101"/>
      <c r="R1" s="101"/>
      <c r="S1" s="101"/>
      <c r="T1" s="127"/>
      <c r="U1" s="104"/>
      <c r="V1" s="127"/>
      <c r="W1" s="101"/>
      <c r="X1" s="127"/>
      <c r="Y1" s="101"/>
      <c r="Z1" s="127"/>
      <c r="AA1" s="101"/>
      <c r="AB1" s="127"/>
      <c r="AC1" s="103"/>
    </row>
    <row r="2" spans="1:29" ht="20.25" customHeight="1" x14ac:dyDescent="0.25">
      <c r="A2" s="21" t="s">
        <v>105</v>
      </c>
      <c r="B2" s="21"/>
      <c r="C2" s="16"/>
      <c r="D2" s="121"/>
      <c r="E2" s="121"/>
      <c r="F2" s="121"/>
      <c r="G2" s="25"/>
      <c r="H2" s="25"/>
      <c r="I2" s="25"/>
      <c r="J2" s="25"/>
      <c r="K2" s="48"/>
      <c r="L2" s="121"/>
      <c r="M2" s="48"/>
      <c r="N2" s="121"/>
      <c r="O2" s="16"/>
      <c r="P2" s="121"/>
      <c r="Q2" s="16"/>
      <c r="R2" s="16"/>
      <c r="S2" s="16"/>
      <c r="T2" s="121"/>
      <c r="U2" s="48"/>
      <c r="V2" s="121"/>
      <c r="W2" s="16"/>
      <c r="X2" s="121"/>
      <c r="Y2" s="16"/>
      <c r="Z2" s="121"/>
      <c r="AA2" s="16"/>
      <c r="AB2" s="121"/>
      <c r="AC2" s="25"/>
    </row>
    <row r="3" spans="1:29" ht="20.25" customHeight="1" x14ac:dyDescent="0.25">
      <c r="A3" s="21"/>
      <c r="B3" s="21"/>
      <c r="C3" s="16"/>
      <c r="D3" s="121"/>
      <c r="E3" s="121"/>
      <c r="F3" s="121"/>
      <c r="G3" s="25"/>
      <c r="H3" s="25"/>
      <c r="I3" s="25"/>
      <c r="J3" s="25"/>
      <c r="K3" s="48"/>
      <c r="L3" s="121"/>
      <c r="M3" s="48"/>
      <c r="N3" s="121"/>
      <c r="O3" s="16"/>
      <c r="P3" s="121"/>
      <c r="Q3" s="16"/>
      <c r="R3" s="16"/>
      <c r="S3" s="16"/>
      <c r="T3" s="121"/>
      <c r="U3" s="48"/>
      <c r="V3" s="121"/>
      <c r="W3" s="16"/>
      <c r="X3" s="121"/>
      <c r="Y3" s="16"/>
      <c r="Z3" s="121"/>
      <c r="AA3" s="16"/>
      <c r="AB3" s="121"/>
      <c r="AC3" s="25"/>
    </row>
    <row r="4" spans="1:29" ht="20.25" customHeight="1" x14ac:dyDescent="0.25">
      <c r="A4" s="1"/>
      <c r="B4" s="1"/>
      <c r="C4" s="270" t="s">
        <v>27</v>
      </c>
      <c r="D4" s="270"/>
      <c r="E4" s="270"/>
      <c r="F4" s="270"/>
      <c r="G4" s="270"/>
      <c r="H4" s="270"/>
      <c r="I4" s="270"/>
      <c r="J4" s="270"/>
      <c r="K4" s="270"/>
      <c r="L4" s="270"/>
      <c r="M4" s="270"/>
      <c r="N4" s="270"/>
      <c r="O4" s="270"/>
      <c r="P4" s="270"/>
      <c r="Q4" s="270"/>
      <c r="R4" s="270"/>
      <c r="S4" s="270"/>
      <c r="T4" s="270"/>
      <c r="U4" s="270"/>
      <c r="V4" s="270"/>
      <c r="W4" s="270"/>
      <c r="X4" s="270"/>
      <c r="Y4" s="270"/>
      <c r="Z4" s="270"/>
      <c r="AA4" s="270"/>
      <c r="AB4" s="270"/>
      <c r="AC4" s="270"/>
    </row>
    <row r="5" spans="1:29" ht="20.25" customHeight="1" x14ac:dyDescent="0.25">
      <c r="A5" s="1"/>
      <c r="B5" s="1"/>
      <c r="C5" s="213"/>
      <c r="D5" s="213"/>
      <c r="E5" s="245"/>
      <c r="F5" s="245"/>
      <c r="G5" s="214"/>
      <c r="H5" s="214"/>
      <c r="I5" s="244"/>
      <c r="J5" s="244"/>
      <c r="K5" s="274" t="s">
        <v>166</v>
      </c>
      <c r="L5" s="274"/>
      <c r="M5" s="274"/>
      <c r="N5" s="213"/>
      <c r="O5" s="274" t="s">
        <v>48</v>
      </c>
      <c r="P5" s="274"/>
      <c r="Q5" s="274"/>
      <c r="R5" s="274"/>
      <c r="S5" s="274"/>
      <c r="T5" s="274"/>
      <c r="U5" s="274"/>
      <c r="V5" s="274"/>
      <c r="W5" s="274"/>
      <c r="X5" s="213"/>
      <c r="Y5" s="213"/>
      <c r="Z5" s="213"/>
      <c r="AA5" s="213"/>
      <c r="AB5" s="213"/>
      <c r="AC5" s="213"/>
    </row>
    <row r="6" spans="1:29" ht="20.25" customHeight="1" x14ac:dyDescent="0.25">
      <c r="A6" s="1"/>
      <c r="B6" s="1"/>
      <c r="C6" s="232"/>
      <c r="D6" s="232"/>
      <c r="E6" s="245"/>
      <c r="F6" s="245"/>
      <c r="G6" s="233"/>
      <c r="H6" s="233"/>
      <c r="I6" s="244"/>
      <c r="J6" s="244"/>
      <c r="K6" s="233"/>
      <c r="L6" s="233"/>
      <c r="M6" s="233"/>
      <c r="N6" s="232"/>
      <c r="O6" s="233"/>
      <c r="P6" s="233"/>
      <c r="Q6" s="233"/>
      <c r="R6" s="233"/>
      <c r="S6" s="233" t="s">
        <v>78</v>
      </c>
      <c r="T6" s="233"/>
      <c r="U6" s="233"/>
      <c r="V6" s="233"/>
      <c r="W6" s="233"/>
      <c r="X6" s="232"/>
      <c r="Y6" s="232"/>
      <c r="Z6" s="232"/>
      <c r="AA6" s="232"/>
      <c r="AB6" s="232"/>
      <c r="AC6" s="232"/>
    </row>
    <row r="7" spans="1:29" ht="20.25" customHeight="1" x14ac:dyDescent="0.25">
      <c r="A7" s="2"/>
      <c r="B7" s="2"/>
      <c r="C7" s="34" t="s">
        <v>12</v>
      </c>
      <c r="D7" s="233"/>
      <c r="E7" s="252" t="s">
        <v>216</v>
      </c>
      <c r="F7" s="246"/>
      <c r="G7" s="34" t="s">
        <v>221</v>
      </c>
      <c r="H7" s="34"/>
      <c r="I7" s="34"/>
      <c r="J7" s="34"/>
      <c r="K7" s="34"/>
      <c r="L7" s="233"/>
      <c r="N7" s="233"/>
      <c r="O7" s="34"/>
      <c r="P7" s="233"/>
      <c r="Q7" s="34" t="s">
        <v>102</v>
      </c>
      <c r="R7" s="34"/>
      <c r="S7" s="237" t="s">
        <v>79</v>
      </c>
      <c r="T7" s="233"/>
      <c r="U7" s="237"/>
      <c r="V7" s="233"/>
      <c r="X7" s="233"/>
      <c r="Y7" s="34" t="s">
        <v>32</v>
      </c>
      <c r="Z7" s="233"/>
      <c r="AB7" s="233"/>
      <c r="AC7" s="122"/>
    </row>
    <row r="8" spans="1:29" ht="20.25" customHeight="1" x14ac:dyDescent="0.25">
      <c r="A8" s="2"/>
      <c r="B8" s="2"/>
      <c r="C8" s="34" t="s">
        <v>16</v>
      </c>
      <c r="D8" s="233"/>
      <c r="E8" s="70" t="s">
        <v>217</v>
      </c>
      <c r="F8" s="246"/>
      <c r="G8" s="249" t="s">
        <v>222</v>
      </c>
      <c r="H8" s="34"/>
      <c r="I8" s="34"/>
      <c r="J8" s="34"/>
      <c r="L8" s="233"/>
      <c r="M8" s="34" t="s">
        <v>11</v>
      </c>
      <c r="N8" s="233"/>
      <c r="P8" s="233"/>
      <c r="Q8" s="34" t="s">
        <v>103</v>
      </c>
      <c r="R8" s="34"/>
      <c r="S8" s="237" t="s">
        <v>246</v>
      </c>
      <c r="T8" s="233"/>
      <c r="U8" s="237"/>
      <c r="V8" s="233"/>
      <c r="W8" s="34" t="s">
        <v>55</v>
      </c>
      <c r="X8" s="233"/>
      <c r="Y8" s="34" t="s">
        <v>33</v>
      </c>
      <c r="Z8" s="233"/>
      <c r="AA8" s="22" t="s">
        <v>53</v>
      </c>
      <c r="AB8" s="233"/>
    </row>
    <row r="9" spans="1:29" ht="20.25" customHeight="1" x14ac:dyDescent="0.25">
      <c r="A9" s="2"/>
      <c r="B9" s="2"/>
      <c r="C9" s="34" t="s">
        <v>15</v>
      </c>
      <c r="D9" s="233"/>
      <c r="E9" s="251" t="s">
        <v>218</v>
      </c>
      <c r="F9" s="246"/>
      <c r="G9" s="249" t="s">
        <v>223</v>
      </c>
      <c r="H9" s="34"/>
      <c r="I9" s="34" t="s">
        <v>34</v>
      </c>
      <c r="J9" s="34"/>
      <c r="K9" s="34" t="s">
        <v>44</v>
      </c>
      <c r="L9" s="233"/>
      <c r="M9" s="34" t="s">
        <v>13</v>
      </c>
      <c r="N9" s="233"/>
      <c r="O9" s="34" t="s">
        <v>184</v>
      </c>
      <c r="P9" s="233"/>
      <c r="Q9" s="34" t="s">
        <v>104</v>
      </c>
      <c r="R9" s="34"/>
      <c r="S9" s="237" t="s">
        <v>186</v>
      </c>
      <c r="T9" s="233"/>
      <c r="U9" s="237" t="s">
        <v>188</v>
      </c>
      <c r="V9" s="233"/>
      <c r="W9" s="34" t="s">
        <v>128</v>
      </c>
      <c r="X9" s="233"/>
      <c r="Y9" s="34" t="s">
        <v>56</v>
      </c>
      <c r="Z9" s="233"/>
      <c r="AA9" s="34" t="s">
        <v>54</v>
      </c>
      <c r="AB9" s="233"/>
      <c r="AC9" s="233" t="s">
        <v>5</v>
      </c>
    </row>
    <row r="10" spans="1:29" ht="20.25" customHeight="1" x14ac:dyDescent="0.25">
      <c r="A10" s="2"/>
      <c r="B10" s="41" t="s">
        <v>29</v>
      </c>
      <c r="C10" s="233" t="s">
        <v>14</v>
      </c>
      <c r="D10" s="233"/>
      <c r="E10" s="70" t="s">
        <v>219</v>
      </c>
      <c r="F10" s="246"/>
      <c r="G10" s="249" t="s">
        <v>224</v>
      </c>
      <c r="H10" s="233"/>
      <c r="I10" s="246" t="s">
        <v>35</v>
      </c>
      <c r="J10" s="244"/>
      <c r="K10" s="233" t="s">
        <v>7</v>
      </c>
      <c r="L10" s="233"/>
      <c r="M10" s="34" t="s">
        <v>145</v>
      </c>
      <c r="N10" s="233"/>
      <c r="O10" s="34" t="s">
        <v>7</v>
      </c>
      <c r="P10" s="233"/>
      <c r="Q10" s="34" t="s">
        <v>185</v>
      </c>
      <c r="R10" s="34"/>
      <c r="S10" s="237" t="s">
        <v>187</v>
      </c>
      <c r="T10" s="233"/>
      <c r="U10" s="237" t="s">
        <v>189</v>
      </c>
      <c r="V10" s="233"/>
      <c r="W10" s="34" t="s">
        <v>144</v>
      </c>
      <c r="X10" s="233"/>
      <c r="Y10" s="233" t="s">
        <v>122</v>
      </c>
      <c r="Z10" s="233"/>
      <c r="AA10" s="233" t="s">
        <v>43</v>
      </c>
      <c r="AB10" s="233"/>
      <c r="AC10" s="233" t="s">
        <v>144</v>
      </c>
    </row>
    <row r="11" spans="1:29" ht="20.25" customHeight="1" x14ac:dyDescent="0.25">
      <c r="A11" s="2"/>
      <c r="B11" s="2"/>
      <c r="C11" s="275" t="s">
        <v>86</v>
      </c>
      <c r="D11" s="275"/>
      <c r="E11" s="275"/>
      <c r="F11" s="275"/>
      <c r="G11" s="275"/>
      <c r="H11" s="275"/>
      <c r="I11" s="275"/>
      <c r="J11" s="275"/>
      <c r="K11" s="275"/>
      <c r="L11" s="275"/>
      <c r="M11" s="275"/>
      <c r="N11" s="275"/>
      <c r="O11" s="275"/>
      <c r="P11" s="275"/>
      <c r="Q11" s="275"/>
      <c r="R11" s="275"/>
      <c r="S11" s="275"/>
      <c r="T11" s="275"/>
      <c r="U11" s="275"/>
      <c r="V11" s="275"/>
      <c r="W11" s="275"/>
      <c r="X11" s="275"/>
      <c r="Y11" s="275"/>
      <c r="Z11" s="275"/>
      <c r="AA11" s="275"/>
      <c r="AB11" s="275"/>
      <c r="AC11" s="275"/>
    </row>
    <row r="12" spans="1:29" ht="20.25" customHeight="1" x14ac:dyDescent="0.25">
      <c r="A12" s="2" t="s">
        <v>191</v>
      </c>
      <c r="B12" s="2"/>
      <c r="C12" s="247"/>
      <c r="D12" s="247"/>
      <c r="E12" s="247"/>
      <c r="F12" s="247"/>
      <c r="G12" s="247"/>
      <c r="H12" s="247"/>
      <c r="I12" s="247"/>
      <c r="J12" s="247"/>
      <c r="K12" s="247"/>
      <c r="L12" s="247"/>
      <c r="M12" s="247"/>
      <c r="N12" s="247"/>
      <c r="O12" s="247"/>
      <c r="P12" s="247"/>
      <c r="Q12" s="247"/>
      <c r="R12" s="247"/>
      <c r="S12" s="247"/>
      <c r="T12" s="247"/>
      <c r="U12" s="247"/>
      <c r="V12" s="247"/>
      <c r="W12" s="247"/>
      <c r="X12" s="247"/>
      <c r="Y12" s="247"/>
      <c r="Z12" s="247"/>
      <c r="AA12" s="247"/>
      <c r="AB12" s="247"/>
      <c r="AC12" s="247"/>
    </row>
    <row r="13" spans="1:29" ht="20.25" customHeight="1" x14ac:dyDescent="0.25">
      <c r="A13" s="2" t="s">
        <v>192</v>
      </c>
      <c r="B13" s="2"/>
      <c r="C13" s="13">
        <v>681479688</v>
      </c>
      <c r="D13" s="124"/>
      <c r="E13" s="13">
        <v>0</v>
      </c>
      <c r="F13" s="124"/>
      <c r="G13" s="13">
        <v>0</v>
      </c>
      <c r="H13" s="13"/>
      <c r="I13" s="13">
        <v>342170431</v>
      </c>
      <c r="J13" s="13"/>
      <c r="K13" s="13">
        <v>108695924</v>
      </c>
      <c r="L13" s="124"/>
      <c r="M13" s="13">
        <v>-482680504</v>
      </c>
      <c r="N13" s="13"/>
      <c r="O13" s="13">
        <v>-14162691</v>
      </c>
      <c r="P13" s="13"/>
      <c r="Q13" s="13">
        <v>-7872929</v>
      </c>
      <c r="R13" s="124"/>
      <c r="S13" s="13">
        <v>1712355</v>
      </c>
      <c r="T13" s="13"/>
      <c r="U13" s="124">
        <v>1260289567</v>
      </c>
      <c r="V13" s="13"/>
      <c r="W13" s="14">
        <f>SUM(O13:U13)</f>
        <v>1239966302</v>
      </c>
      <c r="X13" s="124"/>
      <c r="Y13" s="14">
        <f>SUM(W13,C13:M13)</f>
        <v>1889631841</v>
      </c>
      <c r="Z13" s="13"/>
      <c r="AA13" s="124">
        <v>96160340</v>
      </c>
      <c r="AB13" s="13"/>
      <c r="AC13" s="14">
        <f>SUM(Y13:AA13)</f>
        <v>1985792181</v>
      </c>
    </row>
    <row r="14" spans="1:29" ht="20.25" customHeight="1" x14ac:dyDescent="0.25">
      <c r="A14" s="2"/>
      <c r="B14" s="2"/>
      <c r="C14" s="13"/>
      <c r="D14" s="124"/>
      <c r="E14" s="13"/>
      <c r="F14" s="124"/>
      <c r="G14" s="13"/>
      <c r="H14" s="13"/>
      <c r="I14" s="13"/>
      <c r="J14" s="13"/>
      <c r="K14" s="13"/>
      <c r="L14" s="124"/>
      <c r="M14" s="13"/>
      <c r="N14" s="13"/>
      <c r="O14" s="13"/>
      <c r="P14" s="13"/>
      <c r="Q14" s="13"/>
      <c r="R14" s="124"/>
      <c r="S14" s="13"/>
      <c r="T14" s="13"/>
      <c r="U14" s="124"/>
      <c r="V14" s="13"/>
      <c r="W14" s="13"/>
      <c r="X14" s="124"/>
      <c r="Y14" s="13"/>
      <c r="Z14" s="13"/>
      <c r="AA14" s="124"/>
      <c r="AB14" s="13"/>
      <c r="AC14" s="13"/>
    </row>
    <row r="15" spans="1:29" ht="20.25" customHeight="1" x14ac:dyDescent="0.25">
      <c r="A15" s="69" t="s">
        <v>100</v>
      </c>
      <c r="B15" s="69"/>
      <c r="C15" s="14"/>
      <c r="D15" s="124"/>
      <c r="E15" s="14"/>
      <c r="F15" s="124"/>
      <c r="G15" s="14"/>
      <c r="H15" s="14"/>
      <c r="I15" s="14"/>
      <c r="J15" s="14"/>
      <c r="K15" s="14"/>
      <c r="L15" s="124"/>
      <c r="M15" s="14"/>
      <c r="N15" s="124"/>
      <c r="O15" s="14"/>
      <c r="P15" s="124"/>
      <c r="Q15" s="14"/>
      <c r="R15" s="14"/>
      <c r="S15" s="14"/>
      <c r="T15" s="124"/>
      <c r="U15" s="124"/>
      <c r="V15" s="124"/>
      <c r="W15" s="14"/>
      <c r="X15" s="124"/>
      <c r="Y15" s="14"/>
      <c r="Z15" s="124"/>
      <c r="AA15" s="14"/>
      <c r="AB15" s="124"/>
      <c r="AC15" s="14"/>
    </row>
    <row r="16" spans="1:29" ht="20.25" customHeight="1" x14ac:dyDescent="0.25">
      <c r="A16" s="243" t="s">
        <v>258</v>
      </c>
      <c r="B16" s="155"/>
      <c r="C16" s="14"/>
      <c r="D16" s="124"/>
      <c r="E16" s="14"/>
      <c r="F16" s="124"/>
      <c r="G16" s="14"/>
      <c r="H16" s="14"/>
      <c r="I16" s="14"/>
      <c r="J16" s="14"/>
      <c r="K16" s="14"/>
      <c r="L16" s="124"/>
      <c r="M16" s="14"/>
      <c r="N16" s="124"/>
      <c r="O16" s="14"/>
      <c r="P16" s="124"/>
      <c r="Q16" s="14"/>
      <c r="R16" s="14"/>
      <c r="S16" s="14"/>
      <c r="T16" s="124"/>
      <c r="U16" s="124"/>
      <c r="V16" s="124"/>
      <c r="W16" s="14"/>
      <c r="X16" s="124"/>
      <c r="Y16" s="14"/>
      <c r="Z16" s="124"/>
      <c r="AA16" s="14"/>
      <c r="AB16" s="124"/>
      <c r="AC16" s="14"/>
    </row>
    <row r="17" spans="1:32" ht="20.25" customHeight="1" x14ac:dyDescent="0.25">
      <c r="A17" s="253" t="s">
        <v>211</v>
      </c>
      <c r="B17" s="181">
        <v>23</v>
      </c>
      <c r="C17" s="26">
        <v>0</v>
      </c>
      <c r="D17" s="67"/>
      <c r="E17" s="26">
        <v>0</v>
      </c>
      <c r="F17" s="67"/>
      <c r="G17" s="26">
        <v>17395000</v>
      </c>
      <c r="H17" s="26"/>
      <c r="I17" s="26">
        <v>0</v>
      </c>
      <c r="J17" s="26"/>
      <c r="K17" s="26">
        <v>0</v>
      </c>
      <c r="L17" s="67"/>
      <c r="M17" s="26">
        <v>0</v>
      </c>
      <c r="N17" s="67"/>
      <c r="O17" s="26">
        <v>0</v>
      </c>
      <c r="P17" s="67"/>
      <c r="Q17" s="26">
        <v>0</v>
      </c>
      <c r="R17" s="26"/>
      <c r="S17" s="26">
        <v>0</v>
      </c>
      <c r="T17" s="67"/>
      <c r="U17" s="26">
        <v>0</v>
      </c>
      <c r="V17" s="67"/>
      <c r="W17" s="26">
        <f>SUM(O17:U17)</f>
        <v>0</v>
      </c>
      <c r="X17" s="67"/>
      <c r="Y17" s="26">
        <f>SUM(W17,C17:M17)</f>
        <v>17395000</v>
      </c>
      <c r="Z17" s="67"/>
      <c r="AA17" s="26">
        <v>0</v>
      </c>
      <c r="AB17" s="124"/>
      <c r="AC17" s="26">
        <f>SUM(Y17:AA17)</f>
        <v>17395000</v>
      </c>
    </row>
    <row r="18" spans="1:32" ht="20.25" customHeight="1" x14ac:dyDescent="0.25">
      <c r="A18" s="253" t="s">
        <v>215</v>
      </c>
      <c r="B18" s="181">
        <v>10</v>
      </c>
      <c r="C18" s="26">
        <v>0</v>
      </c>
      <c r="D18" s="67"/>
      <c r="E18" s="26">
        <v>14200000</v>
      </c>
      <c r="F18" s="67"/>
      <c r="G18" s="26">
        <v>0</v>
      </c>
      <c r="H18" s="26"/>
      <c r="I18" s="26">
        <v>0</v>
      </c>
      <c r="J18" s="26"/>
      <c r="K18" s="26">
        <v>0</v>
      </c>
      <c r="L18" s="67"/>
      <c r="M18" s="26">
        <v>0</v>
      </c>
      <c r="N18" s="67"/>
      <c r="O18" s="26">
        <v>0</v>
      </c>
      <c r="P18" s="67"/>
      <c r="Q18" s="26">
        <v>0</v>
      </c>
      <c r="R18" s="26"/>
      <c r="S18" s="26">
        <v>0</v>
      </c>
      <c r="T18" s="67"/>
      <c r="U18" s="26">
        <v>0</v>
      </c>
      <c r="V18" s="67"/>
      <c r="W18" s="26">
        <v>0</v>
      </c>
      <c r="X18" s="67"/>
      <c r="Y18" s="26">
        <f>SUM(W18,C18:M18)</f>
        <v>14200000</v>
      </c>
      <c r="Z18" s="67"/>
      <c r="AA18" s="26">
        <v>0</v>
      </c>
      <c r="AB18" s="124"/>
      <c r="AC18" s="26">
        <f>SUM(Y18:AA18)</f>
        <v>14200000</v>
      </c>
    </row>
    <row r="19" spans="1:32" ht="20.25" customHeight="1" x14ac:dyDescent="0.25">
      <c r="A19" s="125" t="s">
        <v>259</v>
      </c>
      <c r="B19" s="125"/>
      <c r="C19" s="149">
        <f>SUM(C17:C18)</f>
        <v>0</v>
      </c>
      <c r="D19" s="150"/>
      <c r="E19" s="149">
        <f>SUM(E17:E18)</f>
        <v>14200000</v>
      </c>
      <c r="F19" s="150"/>
      <c r="G19" s="149">
        <f>SUM(G17:G18)</f>
        <v>17395000</v>
      </c>
      <c r="H19" s="159"/>
      <c r="I19" s="149">
        <f>SUM(I17:I18)</f>
        <v>0</v>
      </c>
      <c r="J19" s="159"/>
      <c r="K19" s="149">
        <f>SUM(K17:K18)</f>
        <v>0</v>
      </c>
      <c r="L19" s="150"/>
      <c r="M19" s="149">
        <f>SUM(M17:M18)</f>
        <v>0</v>
      </c>
      <c r="N19" s="150"/>
      <c r="O19" s="149">
        <f>SUM(O17:O18)</f>
        <v>0</v>
      </c>
      <c r="P19" s="150"/>
      <c r="Q19" s="149">
        <f>SUM(Q17:Q17)</f>
        <v>0</v>
      </c>
      <c r="R19" s="159"/>
      <c r="S19" s="149">
        <f>SUM(S17:S18)</f>
        <v>0</v>
      </c>
      <c r="T19" s="150"/>
      <c r="U19" s="149">
        <f>SUM(U17:U18)</f>
        <v>0</v>
      </c>
      <c r="V19" s="150"/>
      <c r="W19" s="149">
        <f>SUM(W17:W18)</f>
        <v>0</v>
      </c>
      <c r="X19" s="150"/>
      <c r="Y19" s="149">
        <f>SUM(Y17:Y18)</f>
        <v>31595000</v>
      </c>
      <c r="Z19" s="150"/>
      <c r="AA19" s="149">
        <f>SUM(AA17:AA18)</f>
        <v>0</v>
      </c>
      <c r="AB19" s="150"/>
      <c r="AC19" s="149">
        <f>SUM(AC17:AC18)</f>
        <v>31595000</v>
      </c>
    </row>
    <row r="20" spans="1:32" ht="20.25" customHeight="1" x14ac:dyDescent="0.25">
      <c r="A20" s="126"/>
      <c r="B20" s="126"/>
      <c r="C20" s="14"/>
      <c r="D20" s="124"/>
      <c r="E20" s="14"/>
      <c r="F20" s="124"/>
      <c r="G20" s="14"/>
      <c r="H20" s="14"/>
      <c r="I20" s="14"/>
      <c r="J20" s="14"/>
      <c r="K20" s="14"/>
      <c r="L20" s="124"/>
      <c r="M20" s="14"/>
      <c r="N20" s="124"/>
      <c r="O20" s="14"/>
      <c r="P20" s="124"/>
      <c r="Q20" s="14"/>
      <c r="R20" s="14"/>
      <c r="S20" s="14"/>
      <c r="T20" s="124"/>
      <c r="U20" s="124"/>
      <c r="V20" s="124"/>
      <c r="W20" s="14"/>
      <c r="X20" s="124"/>
      <c r="Y20" s="14"/>
      <c r="Z20" s="124"/>
      <c r="AA20" s="14"/>
      <c r="AB20" s="124"/>
      <c r="AC20" s="14"/>
    </row>
    <row r="21" spans="1:32" ht="20.25" customHeight="1" x14ac:dyDescent="0.25">
      <c r="A21" s="125" t="s">
        <v>98</v>
      </c>
      <c r="B21" s="125"/>
      <c r="C21" s="45"/>
      <c r="D21" s="26"/>
      <c r="E21" s="45"/>
      <c r="F21" s="26"/>
      <c r="G21" s="45"/>
      <c r="H21" s="45"/>
      <c r="I21" s="45"/>
      <c r="J21" s="45"/>
      <c r="K21" s="45"/>
      <c r="L21" s="26"/>
      <c r="M21" s="45"/>
      <c r="N21" s="26"/>
      <c r="O21" s="45"/>
      <c r="P21" s="26"/>
      <c r="Q21" s="45"/>
      <c r="R21" s="45"/>
      <c r="S21" s="45"/>
      <c r="T21" s="26"/>
      <c r="U21" s="47"/>
      <c r="V21" s="26"/>
      <c r="W21" s="45"/>
      <c r="X21" s="26"/>
      <c r="Y21" s="47"/>
      <c r="Z21" s="26"/>
      <c r="AA21" s="47"/>
      <c r="AB21" s="26"/>
      <c r="AC21" s="47"/>
    </row>
    <row r="22" spans="1:32" ht="20.25" customHeight="1" x14ac:dyDescent="0.25">
      <c r="A22" s="146" t="s">
        <v>247</v>
      </c>
      <c r="B22" s="146"/>
      <c r="C22" s="45">
        <v>0</v>
      </c>
      <c r="D22" s="26"/>
      <c r="E22" s="45">
        <v>0</v>
      </c>
      <c r="F22" s="26"/>
      <c r="G22" s="45">
        <v>0</v>
      </c>
      <c r="H22" s="45"/>
      <c r="I22" s="45">
        <v>0</v>
      </c>
      <c r="J22" s="45"/>
      <c r="K22" s="45">
        <v>0</v>
      </c>
      <c r="L22" s="26"/>
      <c r="M22" s="45">
        <f>'SI-9'!D47</f>
        <v>24161891</v>
      </c>
      <c r="N22" s="26"/>
      <c r="O22" s="45">
        <v>0</v>
      </c>
      <c r="P22" s="26"/>
      <c r="Q22" s="45">
        <v>0</v>
      </c>
      <c r="R22" s="45"/>
      <c r="S22" s="26">
        <v>0</v>
      </c>
      <c r="T22" s="26"/>
      <c r="U22" s="45">
        <v>0</v>
      </c>
      <c r="V22" s="26"/>
      <c r="W22" s="26">
        <f>SUM(O22:U22)</f>
        <v>0</v>
      </c>
      <c r="X22" s="26"/>
      <c r="Y22" s="26">
        <f>SUM(W22,C22:M22)</f>
        <v>24161891</v>
      </c>
      <c r="Z22" s="26"/>
      <c r="AA22" s="26">
        <f>'SI-9'!D48</f>
        <v>-144691472</v>
      </c>
      <c r="AB22" s="26"/>
      <c r="AC22" s="26">
        <f>SUM(Y22:AA22)</f>
        <v>-120529581</v>
      </c>
      <c r="AD22" s="255"/>
    </row>
    <row r="23" spans="1:32" ht="20.25" customHeight="1" x14ac:dyDescent="0.25">
      <c r="A23" s="33" t="s">
        <v>149</v>
      </c>
      <c r="B23" s="194"/>
      <c r="C23" s="45">
        <v>0</v>
      </c>
      <c r="D23" s="26"/>
      <c r="E23" s="45">
        <v>0</v>
      </c>
      <c r="F23" s="26"/>
      <c r="G23" s="45">
        <v>0</v>
      </c>
      <c r="H23" s="45"/>
      <c r="I23" s="45">
        <v>0</v>
      </c>
      <c r="J23" s="45"/>
      <c r="K23" s="45">
        <v>0</v>
      </c>
      <c r="L23" s="26"/>
      <c r="M23" s="26">
        <v>-7111358</v>
      </c>
      <c r="N23" s="26"/>
      <c r="O23" s="26">
        <v>3109956</v>
      </c>
      <c r="P23" s="26"/>
      <c r="Q23" s="26">
        <v>0</v>
      </c>
      <c r="R23" s="45"/>
      <c r="S23" s="26">
        <f>'SI-9'!D31</f>
        <v>-94026</v>
      </c>
      <c r="T23" s="26"/>
      <c r="U23" s="26">
        <v>389553609</v>
      </c>
      <c r="V23" s="26"/>
      <c r="W23" s="26">
        <f>SUM(O23:U23)</f>
        <v>392569539</v>
      </c>
      <c r="X23" s="26"/>
      <c r="Y23" s="151">
        <f>SUM(W23,C23:M23)</f>
        <v>385458181</v>
      </c>
      <c r="Z23" s="26"/>
      <c r="AA23" s="26">
        <v>22651634</v>
      </c>
      <c r="AB23" s="26"/>
      <c r="AC23" s="26">
        <f>SUM(Y23:AA23)</f>
        <v>408109815</v>
      </c>
      <c r="AD23" s="255"/>
    </row>
    <row r="24" spans="1:32" ht="20.25" customHeight="1" x14ac:dyDescent="0.25">
      <c r="A24" s="125" t="s">
        <v>97</v>
      </c>
      <c r="B24" s="125"/>
      <c r="C24" s="42">
        <f>SUM(C22:C23)</f>
        <v>0</v>
      </c>
      <c r="D24" s="124"/>
      <c r="E24" s="42">
        <f>SUM(E22:E23)</f>
        <v>0</v>
      </c>
      <c r="F24" s="124"/>
      <c r="G24" s="42">
        <f>SUM(G22:G23)</f>
        <v>0</v>
      </c>
      <c r="H24" s="14"/>
      <c r="I24" s="42">
        <f>SUM(I22:I23)</f>
        <v>0</v>
      </c>
      <c r="J24" s="14"/>
      <c r="K24" s="42">
        <f>SUM(K22:K23)</f>
        <v>0</v>
      </c>
      <c r="L24" s="124"/>
      <c r="M24" s="42">
        <f>SUM(M22:M23)</f>
        <v>17050533</v>
      </c>
      <c r="N24" s="124"/>
      <c r="O24" s="42">
        <f>SUM(O22:O23)</f>
        <v>3109956</v>
      </c>
      <c r="P24" s="124"/>
      <c r="Q24" s="42">
        <f>SUM(Q22:Q23)</f>
        <v>0</v>
      </c>
      <c r="R24" s="14"/>
      <c r="S24" s="149">
        <f>SUM(S23)</f>
        <v>-94026</v>
      </c>
      <c r="T24" s="124"/>
      <c r="U24" s="42">
        <f>SUM(U22:U23)</f>
        <v>389553609</v>
      </c>
      <c r="V24" s="124"/>
      <c r="W24" s="42">
        <f>SUM(W22:W23)</f>
        <v>392569539</v>
      </c>
      <c r="X24" s="124"/>
      <c r="Y24" s="42">
        <f>SUM(Y22:Y23)</f>
        <v>409620072</v>
      </c>
      <c r="Z24" s="124"/>
      <c r="AA24" s="42">
        <f>SUM(AA22:AA23)</f>
        <v>-122039838</v>
      </c>
      <c r="AB24" s="124"/>
      <c r="AC24" s="42">
        <f>SUM(AC22:AC23)</f>
        <v>287580234</v>
      </c>
      <c r="AD24" s="255"/>
    </row>
    <row r="25" spans="1:32" ht="20.25" customHeight="1" x14ac:dyDescent="0.25">
      <c r="A25" s="126"/>
      <c r="B25" s="126"/>
      <c r="C25" s="14"/>
      <c r="D25" s="124"/>
      <c r="E25" s="14"/>
      <c r="F25" s="124"/>
      <c r="G25" s="14"/>
      <c r="H25" s="14"/>
      <c r="I25" s="14"/>
      <c r="J25" s="14"/>
      <c r="K25" s="14"/>
      <c r="L25" s="124"/>
      <c r="M25" s="14"/>
      <c r="N25" s="124"/>
      <c r="O25" s="14"/>
      <c r="P25" s="124"/>
      <c r="Q25" s="14"/>
      <c r="R25" s="14"/>
      <c r="S25" s="14"/>
      <c r="T25" s="124"/>
      <c r="U25" s="124"/>
      <c r="V25" s="124"/>
      <c r="W25" s="14"/>
      <c r="X25" s="124"/>
      <c r="Y25" s="14"/>
      <c r="Z25" s="124"/>
      <c r="AA25" s="14"/>
      <c r="AB25" s="124"/>
      <c r="AC25" s="14"/>
    </row>
    <row r="26" spans="1:32" ht="20.25" customHeight="1" x14ac:dyDescent="0.25">
      <c r="A26" s="146" t="s">
        <v>80</v>
      </c>
      <c r="B26" s="146"/>
      <c r="C26" s="45">
        <v>0</v>
      </c>
      <c r="D26" s="124"/>
      <c r="E26" s="45">
        <v>0</v>
      </c>
      <c r="F26" s="124"/>
      <c r="G26" s="45">
        <v>0</v>
      </c>
      <c r="H26" s="45"/>
      <c r="I26" s="45">
        <v>0</v>
      </c>
      <c r="J26" s="45"/>
      <c r="K26" s="45">
        <v>0</v>
      </c>
      <c r="L26" s="26"/>
      <c r="M26" s="45">
        <v>52342789</v>
      </c>
      <c r="N26" s="26"/>
      <c r="O26" s="45">
        <v>0</v>
      </c>
      <c r="P26" s="26"/>
      <c r="Q26" s="45">
        <v>0</v>
      </c>
      <c r="R26" s="45"/>
      <c r="S26" s="26">
        <v>0</v>
      </c>
      <c r="T26" s="26"/>
      <c r="U26" s="45">
        <f>-M26</f>
        <v>-52342789</v>
      </c>
      <c r="V26" s="26"/>
      <c r="W26" s="26">
        <f>SUM(O26:U26)</f>
        <v>-52342789</v>
      </c>
      <c r="X26" s="26"/>
      <c r="Y26" s="26">
        <v>0</v>
      </c>
      <c r="Z26" s="26"/>
      <c r="AA26" s="26">
        <v>0</v>
      </c>
      <c r="AB26" s="26"/>
      <c r="AC26" s="26">
        <f>SUM(Y26:AA26)</f>
        <v>0</v>
      </c>
    </row>
    <row r="27" spans="1:32" customFormat="1" ht="19.5" customHeight="1" thickBot="1" x14ac:dyDescent="0.3">
      <c r="A27" s="125" t="s">
        <v>202</v>
      </c>
      <c r="B27" s="125"/>
      <c r="C27" s="15">
        <f>SUM(C26:C26,C24,C19,C13)</f>
        <v>681479688</v>
      </c>
      <c r="D27" s="124">
        <f>SUM(D13,D19,D24,D26:D26)</f>
        <v>0</v>
      </c>
      <c r="E27" s="15">
        <f>SUM(E26:E26,E24,E19,E13)</f>
        <v>14200000</v>
      </c>
      <c r="F27" s="124"/>
      <c r="G27" s="15">
        <f>SUM(G26:G26,G24,G19,G13)</f>
        <v>17395000</v>
      </c>
      <c r="H27" s="14"/>
      <c r="I27" s="15">
        <f>SUM(I26:I26,I24,I19,I13)</f>
        <v>342170431</v>
      </c>
      <c r="J27" s="14"/>
      <c r="K27" s="15">
        <f>SUM(K26:K26,K24,K19,K13)</f>
        <v>108695924</v>
      </c>
      <c r="L27" s="14"/>
      <c r="M27" s="15">
        <f>SUM(M26:M26,M24,M19,M13)</f>
        <v>-413287182</v>
      </c>
      <c r="N27" s="14"/>
      <c r="O27" s="15">
        <f>SUM(O26:O26,O24,O19,O13)</f>
        <v>-11052735</v>
      </c>
      <c r="P27" s="14"/>
      <c r="Q27" s="15">
        <f>SUM(Q26:Q26,Q24,Q19,Q13)</f>
        <v>-7872929</v>
      </c>
      <c r="R27" s="14"/>
      <c r="S27" s="15">
        <f>SUM(S26:S26,S24,S19,S13)</f>
        <v>1618329</v>
      </c>
      <c r="T27" s="14"/>
      <c r="U27" s="15">
        <f>SUM(U26:U26,U24,U19,U13)</f>
        <v>1597500387</v>
      </c>
      <c r="V27" s="14"/>
      <c r="W27" s="15">
        <f>SUM(W26:W26,W24,W19,W13)</f>
        <v>1580193052</v>
      </c>
      <c r="X27" s="14"/>
      <c r="Y27" s="15">
        <f>SUM(Y26:Y26,Y24,Y19,Y13)</f>
        <v>2330846913</v>
      </c>
      <c r="Z27" s="14"/>
      <c r="AA27" s="15">
        <f>SUM(AA26:AA26,AA24,AA19,AA13)</f>
        <v>-25879498</v>
      </c>
      <c r="AB27" s="14"/>
      <c r="AC27" s="15">
        <f>SUM(AC26:AC26,AC24,AC19,AC13)</f>
        <v>2304967415</v>
      </c>
      <c r="AE27" s="256"/>
      <c r="AF27" s="256"/>
    </row>
    <row r="28" spans="1:32" ht="20.25" customHeight="1" thickTop="1" x14ac:dyDescent="0.25">
      <c r="D28" s="124"/>
      <c r="F28" s="124"/>
    </row>
    <row r="30" spans="1:32" s="193" customFormat="1" x14ac:dyDescent="0.25"/>
    <row r="31" spans="1:32" s="193" customFormat="1" x14ac:dyDescent="0.25"/>
    <row r="32" spans="1:32" s="193" customFormat="1" x14ac:dyDescent="0.25"/>
  </sheetData>
  <mergeCells count="4">
    <mergeCell ref="C4:AC4"/>
    <mergeCell ref="K5:M5"/>
    <mergeCell ref="O5:W5"/>
    <mergeCell ref="C11:AC11"/>
  </mergeCells>
  <pageMargins left="0.8" right="0.2" top="0.48" bottom="0.5" header="0.5" footer="0.5"/>
  <pageSetup paperSize="9" scale="47" firstPageNumber="11" fitToHeight="0" orientation="landscape" useFirstPageNumber="1" r:id="rId1"/>
  <headerFooter>
    <oddFooter>&amp;LThe accompanying notes are an integral part of these financial statements.
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X35"/>
  <sheetViews>
    <sheetView view="pageBreakPreview" zoomScale="70" zoomScaleNormal="85" zoomScaleSheetLayoutView="70" zoomScalePageLayoutView="60" workbookViewId="0">
      <selection activeCell="J25" sqref="J25"/>
    </sheetView>
  </sheetViews>
  <sheetFormatPr defaultRowHeight="20.25" customHeight="1" x14ac:dyDescent="0.25"/>
  <cols>
    <col min="1" max="1" width="56.85546875" customWidth="1"/>
    <col min="2" max="2" width="10.85546875" style="190" customWidth="1"/>
    <col min="3" max="3" width="15.85546875" bestFit="1" customWidth="1"/>
    <col min="4" max="4" width="1.5703125" customWidth="1"/>
    <col min="5" max="5" width="14.5703125" customWidth="1"/>
    <col min="6" max="6" width="1.5703125" customWidth="1"/>
    <col min="7" max="7" width="13.85546875" customWidth="1"/>
    <col min="8" max="8" width="1.5703125" customWidth="1"/>
    <col min="9" max="9" width="14.5703125" customWidth="1"/>
    <col min="10" max="10" width="1.5703125" customWidth="1"/>
    <col min="11" max="11" width="16.5703125" customWidth="1"/>
    <col min="12" max="12" width="1.5703125" customWidth="1"/>
    <col min="13" max="13" width="17.5703125" customWidth="1"/>
  </cols>
  <sheetData>
    <row r="1" spans="1:24" s="130" customFormat="1" ht="20.25" customHeight="1" x14ac:dyDescent="0.25">
      <c r="A1" s="9" t="s">
        <v>160</v>
      </c>
      <c r="B1" s="185"/>
      <c r="C1" s="128"/>
      <c r="D1" s="129"/>
      <c r="E1" s="128"/>
      <c r="F1" s="129"/>
      <c r="G1" s="128"/>
      <c r="H1" s="129"/>
      <c r="I1" s="128"/>
      <c r="J1" s="129"/>
      <c r="K1" s="128"/>
      <c r="L1" s="129"/>
      <c r="M1" s="128"/>
    </row>
    <row r="2" spans="1:24" s="130" customFormat="1" ht="20.25" customHeight="1" x14ac:dyDescent="0.25">
      <c r="A2" s="21" t="s">
        <v>88</v>
      </c>
      <c r="B2" s="186"/>
      <c r="C2" s="128"/>
      <c r="D2" s="129"/>
      <c r="E2" s="128"/>
      <c r="F2" s="129"/>
      <c r="G2" s="128"/>
      <c r="H2" s="129"/>
      <c r="I2" s="128"/>
      <c r="J2" s="129"/>
      <c r="K2" s="128"/>
      <c r="L2" s="129"/>
      <c r="M2" s="128"/>
    </row>
    <row r="3" spans="1:24" s="130" customFormat="1" ht="20.25" customHeight="1" x14ac:dyDescent="0.25">
      <c r="B3" s="187"/>
      <c r="C3" s="128"/>
      <c r="D3" s="129"/>
      <c r="E3" s="128"/>
      <c r="F3" s="129"/>
      <c r="G3" s="128"/>
      <c r="H3" s="129"/>
      <c r="I3" s="128"/>
      <c r="J3" s="129"/>
      <c r="K3" s="128"/>
      <c r="L3" s="129"/>
      <c r="M3" s="128"/>
    </row>
    <row r="4" spans="1:24" s="70" customFormat="1" ht="20.25" customHeight="1" x14ac:dyDescent="0.25">
      <c r="A4" s="131"/>
      <c r="B4" s="187"/>
      <c r="C4" s="276" t="s">
        <v>28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</row>
    <row r="5" spans="1:24" s="70" customFormat="1" ht="20.25" customHeight="1" x14ac:dyDescent="0.25">
      <c r="A5" s="131"/>
      <c r="B5" s="187"/>
      <c r="C5" s="205"/>
      <c r="D5" s="205"/>
      <c r="E5" s="206"/>
      <c r="F5" s="205"/>
      <c r="G5" s="277"/>
      <c r="H5" s="277"/>
      <c r="I5" s="277"/>
      <c r="J5" s="206"/>
      <c r="K5" s="206" t="s">
        <v>129</v>
      </c>
      <c r="L5" s="205"/>
      <c r="M5" s="205"/>
    </row>
    <row r="6" spans="1:24" s="132" customFormat="1" ht="20.25" customHeight="1" x14ac:dyDescent="0.25">
      <c r="B6" s="183"/>
      <c r="C6" s="206"/>
      <c r="D6" s="206"/>
      <c r="E6" s="203"/>
      <c r="F6" s="206"/>
      <c r="G6" s="278" t="s">
        <v>9</v>
      </c>
      <c r="H6" s="278"/>
      <c r="I6" s="278"/>
      <c r="J6" s="206"/>
      <c r="K6" s="207" t="s">
        <v>144</v>
      </c>
      <c r="L6" s="206"/>
    </row>
    <row r="7" spans="1:24" s="132" customFormat="1" ht="20.25" customHeight="1" x14ac:dyDescent="0.25">
      <c r="B7" s="183"/>
      <c r="C7" s="203" t="s">
        <v>12</v>
      </c>
      <c r="D7" s="203"/>
      <c r="E7" s="203"/>
      <c r="F7" s="206"/>
      <c r="G7" s="206"/>
      <c r="H7" s="206"/>
      <c r="I7" s="206"/>
      <c r="J7" s="206"/>
      <c r="K7" s="241"/>
      <c r="L7" s="206"/>
      <c r="M7" s="34"/>
    </row>
    <row r="8" spans="1:24" s="132" customFormat="1" ht="20.25" customHeight="1" x14ac:dyDescent="0.25">
      <c r="B8" s="183"/>
      <c r="C8" s="203" t="s">
        <v>16</v>
      </c>
      <c r="D8" s="203"/>
      <c r="E8" s="203" t="s">
        <v>34</v>
      </c>
      <c r="F8" s="206"/>
      <c r="G8" s="203" t="s">
        <v>44</v>
      </c>
      <c r="H8" s="206"/>
      <c r="J8" s="203"/>
      <c r="K8" s="241" t="s">
        <v>188</v>
      </c>
      <c r="L8" s="206"/>
      <c r="M8" s="34" t="s">
        <v>5</v>
      </c>
    </row>
    <row r="9" spans="1:24" s="132" customFormat="1" ht="20.25" customHeight="1" x14ac:dyDescent="0.25">
      <c r="B9" s="183" t="s">
        <v>29</v>
      </c>
      <c r="C9" s="203" t="s">
        <v>6</v>
      </c>
      <c r="D9" s="203"/>
      <c r="E9" s="203" t="s">
        <v>35</v>
      </c>
      <c r="F9" s="206"/>
      <c r="G9" s="203" t="s">
        <v>7</v>
      </c>
      <c r="H9" s="206"/>
      <c r="I9" s="203" t="s">
        <v>10</v>
      </c>
      <c r="J9" s="203"/>
      <c r="K9" s="241" t="s">
        <v>189</v>
      </c>
      <c r="L9" s="206"/>
      <c r="M9" s="34" t="s">
        <v>144</v>
      </c>
    </row>
    <row r="10" spans="1:24" s="132" customFormat="1" ht="20.25" customHeight="1" x14ac:dyDescent="0.25">
      <c r="B10" s="183"/>
      <c r="C10" s="275" t="s">
        <v>86</v>
      </c>
      <c r="D10" s="275"/>
      <c r="E10" s="275"/>
      <c r="F10" s="275"/>
      <c r="G10" s="275"/>
      <c r="H10" s="275"/>
      <c r="I10" s="275"/>
      <c r="J10" s="275"/>
      <c r="K10" s="275"/>
      <c r="L10" s="275"/>
      <c r="M10" s="275"/>
    </row>
    <row r="11" spans="1:24" s="132" customFormat="1" ht="20.25" customHeight="1" x14ac:dyDescent="0.25">
      <c r="A11" s="5" t="s">
        <v>154</v>
      </c>
      <c r="B11" s="6"/>
      <c r="C11" s="204"/>
      <c r="D11" s="204"/>
      <c r="E11" s="204"/>
      <c r="F11" s="204"/>
      <c r="G11" s="204"/>
      <c r="H11" s="204"/>
      <c r="I11" s="204"/>
      <c r="J11" s="204"/>
      <c r="K11" s="204"/>
      <c r="L11" s="204"/>
      <c r="M11" s="204"/>
    </row>
    <row r="12" spans="1:24" s="130" customFormat="1" ht="20.25" customHeight="1" x14ac:dyDescent="0.25">
      <c r="A12" s="123" t="s">
        <v>155</v>
      </c>
      <c r="B12" s="188"/>
      <c r="C12" s="13">
        <v>681479688</v>
      </c>
      <c r="D12" s="13"/>
      <c r="E12" s="13">
        <v>342170431</v>
      </c>
      <c r="F12" s="13"/>
      <c r="G12" s="13">
        <v>70972000</v>
      </c>
      <c r="H12" s="13"/>
      <c r="I12" s="13">
        <v>357930077</v>
      </c>
      <c r="J12" s="13"/>
      <c r="K12" s="13">
        <v>511788967</v>
      </c>
      <c r="L12" s="13"/>
      <c r="M12" s="13">
        <v>1964341163</v>
      </c>
      <c r="N12" s="128"/>
      <c r="O12" s="134"/>
    </row>
    <row r="13" spans="1:24" s="130" customFormat="1" ht="20.25" customHeight="1" x14ac:dyDescent="0.25">
      <c r="A13" s="123"/>
      <c r="B13" s="188"/>
      <c r="C13" s="171"/>
      <c r="D13" s="171"/>
      <c r="E13" s="171"/>
      <c r="F13" s="171"/>
      <c r="G13" s="171"/>
      <c r="H13" s="172"/>
      <c r="I13" s="171"/>
      <c r="J13" s="172"/>
      <c r="K13" s="171"/>
      <c r="L13" s="171"/>
      <c r="M13" s="171"/>
      <c r="N13" s="128"/>
      <c r="O13" s="134"/>
    </row>
    <row r="14" spans="1:24" s="173" customFormat="1" ht="22.5" customHeight="1" x14ac:dyDescent="0.25">
      <c r="A14" s="7" t="s">
        <v>110</v>
      </c>
      <c r="B14" s="184"/>
      <c r="C14" s="172"/>
      <c r="D14" s="171"/>
      <c r="E14" s="171"/>
      <c r="F14" s="171"/>
      <c r="G14" s="172"/>
      <c r="H14" s="171"/>
      <c r="I14" s="172"/>
      <c r="J14" s="171"/>
      <c r="K14" s="171"/>
      <c r="L14" s="171"/>
      <c r="M14" s="172"/>
      <c r="N14" s="171"/>
      <c r="O14" s="172"/>
      <c r="P14" s="171"/>
      <c r="Q14" s="172"/>
      <c r="R14" s="171"/>
      <c r="S14" s="172"/>
      <c r="T14" s="171"/>
      <c r="U14" s="172"/>
      <c r="V14" s="171"/>
      <c r="W14" s="172"/>
      <c r="X14" s="171"/>
    </row>
    <row r="15" spans="1:24" s="173" customFormat="1" ht="22.5" customHeight="1" x14ac:dyDescent="0.25">
      <c r="A15" s="11" t="s">
        <v>200</v>
      </c>
      <c r="B15" s="184"/>
      <c r="C15" s="172"/>
      <c r="D15" s="171"/>
      <c r="E15" s="171"/>
      <c r="F15" s="171"/>
      <c r="G15" s="172"/>
      <c r="H15" s="171"/>
      <c r="I15" s="172"/>
      <c r="J15" s="171"/>
      <c r="K15" s="171"/>
      <c r="L15" s="171"/>
      <c r="M15" s="172"/>
      <c r="N15" s="171"/>
      <c r="O15" s="172"/>
      <c r="P15" s="171"/>
      <c r="Q15" s="172"/>
      <c r="R15" s="171"/>
      <c r="S15" s="172"/>
      <c r="T15" s="171"/>
      <c r="U15" s="172"/>
      <c r="V15" s="171"/>
      <c r="W15" s="172"/>
      <c r="X15" s="171"/>
    </row>
    <row r="16" spans="1:24" s="173" customFormat="1" ht="22.5" customHeight="1" x14ac:dyDescent="0.25">
      <c r="A16" s="33" t="s">
        <v>203</v>
      </c>
      <c r="B16" s="181">
        <v>27</v>
      </c>
      <c r="C16" s="170">
        <v>0</v>
      </c>
      <c r="D16" s="47"/>
      <c r="E16" s="30">
        <v>0</v>
      </c>
      <c r="F16" s="47"/>
      <c r="G16" s="30">
        <v>0</v>
      </c>
      <c r="H16" s="47"/>
      <c r="I16" s="30">
        <v>-6814590</v>
      </c>
      <c r="J16" s="47"/>
      <c r="K16" s="30">
        <v>0</v>
      </c>
      <c r="L16" s="47"/>
      <c r="M16" s="30">
        <v>-6814590</v>
      </c>
      <c r="N16" s="174"/>
      <c r="O16" s="175"/>
      <c r="P16" s="174"/>
      <c r="Q16" s="175"/>
      <c r="R16" s="174"/>
      <c r="S16" s="175"/>
      <c r="T16" s="175"/>
      <c r="U16" s="175"/>
      <c r="V16" s="176"/>
      <c r="W16" s="175"/>
      <c r="X16" s="175"/>
    </row>
    <row r="17" spans="1:24" s="173" customFormat="1" ht="22.5" customHeight="1" x14ac:dyDescent="0.25">
      <c r="A17" s="11" t="s">
        <v>201</v>
      </c>
      <c r="B17" s="184"/>
      <c r="C17" s="42">
        <f>SUM(C16:C16)</f>
        <v>0</v>
      </c>
      <c r="D17" s="13"/>
      <c r="E17" s="42">
        <f>SUM(E16:E16)</f>
        <v>0</v>
      </c>
      <c r="F17" s="13"/>
      <c r="G17" s="42">
        <f>SUM(G16:G16)</f>
        <v>0</v>
      </c>
      <c r="H17" s="13"/>
      <c r="I17" s="42">
        <f>SUM(I16:I16)</f>
        <v>-6814590</v>
      </c>
      <c r="J17" s="13"/>
      <c r="K17" s="42">
        <f>SUM(K16:K16)</f>
        <v>0</v>
      </c>
      <c r="L17" s="13"/>
      <c r="M17" s="42">
        <f>SUM(M16:M16)</f>
        <v>-6814590</v>
      </c>
      <c r="N17" s="171"/>
      <c r="O17" s="172"/>
      <c r="P17" s="171"/>
      <c r="Q17" s="172"/>
      <c r="R17" s="171"/>
      <c r="S17" s="172"/>
      <c r="T17" s="171"/>
      <c r="U17" s="172"/>
      <c r="V17" s="171"/>
      <c r="W17" s="172"/>
      <c r="X17" s="171"/>
    </row>
    <row r="18" spans="1:24" s="130" customFormat="1" ht="20.25" customHeight="1" x14ac:dyDescent="0.25">
      <c r="A18" s="126"/>
      <c r="B18" s="181"/>
      <c r="C18" s="45"/>
      <c r="D18" s="35"/>
      <c r="E18" s="45"/>
      <c r="F18" s="35"/>
      <c r="G18" s="45"/>
      <c r="H18" s="26"/>
      <c r="I18" s="45"/>
      <c r="J18" s="35"/>
      <c r="K18" s="45"/>
      <c r="L18" s="26"/>
      <c r="M18" s="47"/>
    </row>
    <row r="19" spans="1:24" s="55" customFormat="1" ht="20.25" customHeight="1" x14ac:dyDescent="0.25">
      <c r="A19" s="125" t="s">
        <v>98</v>
      </c>
      <c r="B19" s="184"/>
      <c r="C19" s="45"/>
      <c r="D19" s="26"/>
      <c r="E19" s="45"/>
      <c r="F19" s="35"/>
      <c r="G19" s="45"/>
      <c r="H19" s="26"/>
      <c r="I19" s="45"/>
      <c r="J19" s="35"/>
      <c r="K19" s="45"/>
      <c r="L19" s="26"/>
      <c r="M19" s="45"/>
      <c r="N19" s="47"/>
      <c r="O19" s="45"/>
      <c r="P19" s="47"/>
      <c r="Q19" s="47"/>
      <c r="R19" s="47"/>
      <c r="S19" s="47"/>
      <c r="T19" s="47"/>
      <c r="U19" s="47"/>
      <c r="V19" s="44"/>
    </row>
    <row r="20" spans="1:24" s="130" customFormat="1" ht="20.25" customHeight="1" x14ac:dyDescent="0.25">
      <c r="A20" s="33" t="s">
        <v>167</v>
      </c>
      <c r="B20" s="181"/>
      <c r="C20" s="45">
        <v>0</v>
      </c>
      <c r="D20" s="35"/>
      <c r="E20" s="45">
        <v>0</v>
      </c>
      <c r="F20" s="35"/>
      <c r="G20" s="45">
        <v>0</v>
      </c>
      <c r="H20" s="26"/>
      <c r="I20" s="47">
        <v>-172116110</v>
      </c>
      <c r="J20" s="26"/>
      <c r="K20" s="47">
        <v>0</v>
      </c>
      <c r="L20" s="26"/>
      <c r="M20" s="47">
        <v>-172116110</v>
      </c>
    </row>
    <row r="21" spans="1:24" s="130" customFormat="1" ht="20.25" customHeight="1" x14ac:dyDescent="0.25">
      <c r="A21" s="33" t="s">
        <v>149</v>
      </c>
      <c r="B21" s="181"/>
      <c r="C21" s="45">
        <v>0</v>
      </c>
      <c r="D21" s="35"/>
      <c r="E21" s="45">
        <v>0</v>
      </c>
      <c r="F21" s="35"/>
      <c r="G21" s="45">
        <v>0</v>
      </c>
      <c r="H21" s="26"/>
      <c r="I21" s="45">
        <v>-11299124</v>
      </c>
      <c r="J21" s="26"/>
      <c r="K21" s="47">
        <v>45878341</v>
      </c>
      <c r="L21" s="26"/>
      <c r="M21" s="47">
        <v>34579217</v>
      </c>
    </row>
    <row r="22" spans="1:24" s="130" customFormat="1" ht="20.25" customHeight="1" x14ac:dyDescent="0.25">
      <c r="A22" s="125" t="s">
        <v>97</v>
      </c>
      <c r="B22" s="184"/>
      <c r="C22" s="42">
        <f>SUM(C20,C21)</f>
        <v>0</v>
      </c>
      <c r="D22" s="201"/>
      <c r="E22" s="42">
        <f>SUM(E20,E21)</f>
        <v>0</v>
      </c>
      <c r="F22" s="201"/>
      <c r="G22" s="42">
        <f>SUM(G20,G21)</f>
        <v>0</v>
      </c>
      <c r="H22" s="14"/>
      <c r="I22" s="42">
        <f>SUM(I20,I21)</f>
        <v>-183415234</v>
      </c>
      <c r="J22" s="14"/>
      <c r="K22" s="42">
        <f>SUM(K20,K21)</f>
        <v>45878341</v>
      </c>
      <c r="L22" s="14"/>
      <c r="M22" s="42">
        <f>SUM(M20,M21)</f>
        <v>-137536893</v>
      </c>
    </row>
    <row r="23" spans="1:24" s="130" customFormat="1" ht="20.25" customHeight="1" x14ac:dyDescent="0.25">
      <c r="A23" s="125"/>
      <c r="B23" s="184"/>
      <c r="C23" s="201"/>
      <c r="D23" s="201"/>
      <c r="E23" s="201"/>
      <c r="F23" s="201"/>
      <c r="G23" s="201"/>
      <c r="H23" s="14"/>
      <c r="I23" s="14"/>
      <c r="J23" s="14"/>
      <c r="K23" s="14"/>
      <c r="L23" s="14"/>
      <c r="M23" s="14"/>
    </row>
    <row r="24" spans="1:24" s="130" customFormat="1" ht="20.25" customHeight="1" x14ac:dyDescent="0.25">
      <c r="A24" s="126" t="s">
        <v>80</v>
      </c>
      <c r="B24" s="181"/>
      <c r="C24" s="169">
        <v>0</v>
      </c>
      <c r="D24" s="180"/>
      <c r="E24" s="169">
        <v>0</v>
      </c>
      <c r="F24" s="180"/>
      <c r="G24" s="169">
        <v>0</v>
      </c>
      <c r="H24" s="153"/>
      <c r="I24" s="140">
        <f>-K24</f>
        <v>40932943</v>
      </c>
      <c r="J24" s="153"/>
      <c r="K24" s="140">
        <v>-40932943</v>
      </c>
      <c r="L24" s="153"/>
      <c r="M24" s="140">
        <f>SUM(C24:K24)</f>
        <v>0</v>
      </c>
    </row>
    <row r="25" spans="1:24" s="130" customFormat="1" ht="20.25" customHeight="1" thickBot="1" x14ac:dyDescent="0.3">
      <c r="A25" s="133" t="s">
        <v>156</v>
      </c>
      <c r="B25" s="189"/>
      <c r="C25" s="15">
        <f>SUM(C12,C24:C24,C22,C17)</f>
        <v>681479688</v>
      </c>
      <c r="D25" s="14"/>
      <c r="E25" s="15">
        <f>SUM(E12,E24:E24,E22,E17)</f>
        <v>342170431</v>
      </c>
      <c r="F25" s="14"/>
      <c r="G25" s="15">
        <f>SUM(G12,G24:G24,G22,G17)</f>
        <v>70972000</v>
      </c>
      <c r="H25" s="14"/>
      <c r="I25" s="15">
        <f>SUM(I12,I24:I24,I22,I17)</f>
        <v>208633196</v>
      </c>
      <c r="J25" s="14"/>
      <c r="K25" s="15">
        <f>SUM(K12,K24:K24,K22,K17)</f>
        <v>516734365</v>
      </c>
      <c r="L25" s="14"/>
      <c r="M25" s="15">
        <f>SUM(M12,M24:M24,M22,M17)</f>
        <v>1819989680</v>
      </c>
      <c r="N25" s="134"/>
    </row>
    <row r="26" spans="1:24" s="130" customFormat="1" ht="20.25" customHeight="1" thickTop="1" x14ac:dyDescent="0.25">
      <c r="B26" s="187"/>
      <c r="C26" s="128"/>
      <c r="D26" s="129"/>
      <c r="E26" s="128"/>
      <c r="F26" s="129"/>
      <c r="G26" s="128"/>
      <c r="H26" s="129"/>
      <c r="I26" s="128"/>
      <c r="J26" s="129"/>
      <c r="K26" s="128"/>
      <c r="L26" s="129"/>
      <c r="M26" s="128"/>
    </row>
    <row r="27" spans="1:24" ht="20.25" customHeight="1" x14ac:dyDescent="0.25">
      <c r="C27" s="195"/>
      <c r="E27" s="195"/>
      <c r="G27" s="195"/>
      <c r="I27" s="195"/>
      <c r="K27" s="195"/>
      <c r="M27" s="195"/>
    </row>
    <row r="31" spans="1:24" ht="15" x14ac:dyDescent="0.25">
      <c r="C31" s="195"/>
      <c r="E31" s="195"/>
      <c r="G31" s="195"/>
      <c r="I31" s="195"/>
      <c r="K31" s="195"/>
      <c r="M31" s="195"/>
    </row>
    <row r="34" ht="20.100000000000001" customHeight="1" x14ac:dyDescent="0.25"/>
    <row r="35" ht="20.100000000000001" hidden="1" customHeight="1" x14ac:dyDescent="0.25"/>
  </sheetData>
  <mergeCells count="4">
    <mergeCell ref="C4:M4"/>
    <mergeCell ref="G5:I5"/>
    <mergeCell ref="G6:I6"/>
    <mergeCell ref="C10:M10"/>
  </mergeCells>
  <phoneticPr fontId="2" type="noConversion"/>
  <pageMargins left="0.7" right="0.7" top="0.48" bottom="0.5" header="0.5" footer="0.5"/>
  <pageSetup paperSize="9" scale="78" firstPageNumber="12" orientation="landscape" useFirstPageNumber="1" r:id="rId1"/>
  <headerFooter>
    <oddFooter>&amp;LThe accompanying notes are an integral part of these financial statements.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V26"/>
  <sheetViews>
    <sheetView view="pageBreakPreview" zoomScale="70" zoomScaleNormal="85" zoomScaleSheetLayoutView="70" zoomScalePageLayoutView="60" workbookViewId="0">
      <selection activeCell="R20" sqref="R20"/>
    </sheetView>
  </sheetViews>
  <sheetFormatPr defaultRowHeight="20.25" customHeight="1" x14ac:dyDescent="0.25"/>
  <cols>
    <col min="1" max="1" width="56.85546875" customWidth="1"/>
    <col min="2" max="2" width="10.85546875" style="190" customWidth="1"/>
    <col min="3" max="3" width="15.85546875" bestFit="1" customWidth="1"/>
    <col min="4" max="4" width="1.5703125" customWidth="1"/>
    <col min="5" max="5" width="14.5703125" customWidth="1"/>
    <col min="6" max="6" width="1.5703125" customWidth="1"/>
    <col min="7" max="7" width="13.85546875" customWidth="1"/>
    <col min="8" max="8" width="1.5703125" customWidth="1"/>
    <col min="9" max="9" width="14.5703125" customWidth="1"/>
    <col min="10" max="10" width="1.5703125" customWidth="1"/>
    <col min="11" max="11" width="16.5703125" customWidth="1"/>
    <col min="12" max="12" width="1.5703125" customWidth="1"/>
    <col min="13" max="13" width="17.5703125" customWidth="1"/>
  </cols>
  <sheetData>
    <row r="1" spans="1:22" s="130" customFormat="1" ht="20.25" customHeight="1" x14ac:dyDescent="0.25">
      <c r="A1" s="9" t="s">
        <v>160</v>
      </c>
      <c r="B1" s="185"/>
      <c r="C1" s="128"/>
      <c r="D1" s="129"/>
      <c r="E1" s="128"/>
      <c r="F1" s="129"/>
      <c r="G1" s="128"/>
      <c r="H1" s="129"/>
      <c r="I1" s="128"/>
      <c r="J1" s="129"/>
      <c r="K1" s="128"/>
      <c r="L1" s="129"/>
      <c r="M1" s="128"/>
    </row>
    <row r="2" spans="1:22" s="130" customFormat="1" ht="20.25" customHeight="1" x14ac:dyDescent="0.25">
      <c r="A2" s="21" t="s">
        <v>88</v>
      </c>
      <c r="B2" s="186"/>
      <c r="C2" s="128"/>
      <c r="D2" s="129"/>
      <c r="E2" s="128"/>
      <c r="F2" s="129"/>
      <c r="G2" s="128"/>
      <c r="H2" s="129"/>
      <c r="I2" s="128"/>
      <c r="J2" s="129"/>
      <c r="K2" s="128"/>
      <c r="L2" s="129"/>
      <c r="M2" s="128"/>
    </row>
    <row r="3" spans="1:22" s="130" customFormat="1" ht="20.25" customHeight="1" x14ac:dyDescent="0.25">
      <c r="B3" s="187"/>
      <c r="C3" s="128"/>
      <c r="D3" s="129"/>
      <c r="E3" s="128"/>
      <c r="F3" s="129"/>
      <c r="G3" s="128"/>
      <c r="H3" s="129"/>
      <c r="I3" s="128"/>
      <c r="J3" s="129"/>
      <c r="K3" s="128"/>
      <c r="L3" s="129"/>
      <c r="M3" s="128"/>
    </row>
    <row r="4" spans="1:22" s="70" customFormat="1" ht="20.25" customHeight="1" x14ac:dyDescent="0.25">
      <c r="A4" s="131"/>
      <c r="B4" s="187"/>
      <c r="C4" s="276" t="s">
        <v>28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</row>
    <row r="5" spans="1:22" s="70" customFormat="1" ht="20.25" customHeight="1" x14ac:dyDescent="0.25">
      <c r="A5" s="131"/>
      <c r="B5" s="187"/>
      <c r="C5" s="216"/>
      <c r="D5" s="216"/>
      <c r="E5" s="217"/>
      <c r="F5" s="216"/>
      <c r="G5" s="277"/>
      <c r="H5" s="277"/>
      <c r="I5" s="277"/>
      <c r="J5" s="217"/>
      <c r="K5" s="217" t="s">
        <v>129</v>
      </c>
      <c r="L5" s="216"/>
      <c r="M5" s="216"/>
    </row>
    <row r="6" spans="1:22" s="132" customFormat="1" ht="20.25" customHeight="1" x14ac:dyDescent="0.25">
      <c r="B6" s="183"/>
      <c r="C6" s="217"/>
      <c r="D6" s="217"/>
      <c r="E6" s="214"/>
      <c r="F6" s="217"/>
      <c r="G6" s="278" t="s">
        <v>9</v>
      </c>
      <c r="H6" s="278"/>
      <c r="I6" s="278"/>
      <c r="J6" s="217"/>
      <c r="K6" s="218" t="s">
        <v>144</v>
      </c>
      <c r="L6" s="217"/>
    </row>
    <row r="7" spans="1:22" s="132" customFormat="1" ht="20.25" customHeight="1" x14ac:dyDescent="0.25">
      <c r="B7" s="183"/>
      <c r="C7" s="233" t="s">
        <v>12</v>
      </c>
      <c r="D7" s="233"/>
      <c r="E7" s="233"/>
      <c r="F7" s="235"/>
      <c r="G7" s="235"/>
      <c r="H7" s="235"/>
      <c r="I7" s="235"/>
      <c r="J7" s="235"/>
      <c r="K7" s="233"/>
      <c r="L7" s="235"/>
      <c r="M7" s="34"/>
    </row>
    <row r="8" spans="1:22" s="132" customFormat="1" ht="20.25" customHeight="1" x14ac:dyDescent="0.25">
      <c r="B8" s="183"/>
      <c r="C8" s="233" t="s">
        <v>16</v>
      </c>
      <c r="D8" s="233"/>
      <c r="E8" s="233" t="s">
        <v>34</v>
      </c>
      <c r="F8" s="235"/>
      <c r="G8" s="233" t="s">
        <v>44</v>
      </c>
      <c r="H8" s="235"/>
      <c r="J8" s="233"/>
      <c r="K8" s="233" t="s">
        <v>188</v>
      </c>
      <c r="L8" s="235"/>
      <c r="M8" s="34" t="s">
        <v>5</v>
      </c>
    </row>
    <row r="9" spans="1:22" s="132" customFormat="1" ht="20.25" customHeight="1" x14ac:dyDescent="0.25">
      <c r="B9" s="183"/>
      <c r="C9" s="233" t="s">
        <v>6</v>
      </c>
      <c r="D9" s="233"/>
      <c r="E9" s="233" t="s">
        <v>35</v>
      </c>
      <c r="F9" s="235"/>
      <c r="G9" s="233" t="s">
        <v>7</v>
      </c>
      <c r="H9" s="235"/>
      <c r="I9" s="233" t="s">
        <v>10</v>
      </c>
      <c r="J9" s="233"/>
      <c r="K9" s="233" t="s">
        <v>189</v>
      </c>
      <c r="L9" s="235"/>
      <c r="M9" s="34" t="s">
        <v>144</v>
      </c>
    </row>
    <row r="10" spans="1:22" s="132" customFormat="1" ht="20.25" customHeight="1" x14ac:dyDescent="0.25">
      <c r="B10" s="183"/>
      <c r="C10" s="275" t="s">
        <v>86</v>
      </c>
      <c r="D10" s="275"/>
      <c r="E10" s="275"/>
      <c r="F10" s="275"/>
      <c r="G10" s="275"/>
      <c r="H10" s="275"/>
      <c r="I10" s="275"/>
      <c r="J10" s="275"/>
      <c r="K10" s="275"/>
      <c r="L10" s="275"/>
      <c r="M10" s="275"/>
    </row>
    <row r="11" spans="1:22" s="132" customFormat="1" ht="20.25" customHeight="1" x14ac:dyDescent="0.25">
      <c r="A11" s="2" t="s">
        <v>191</v>
      </c>
      <c r="B11" s="6"/>
      <c r="C11" s="234"/>
      <c r="D11" s="234"/>
      <c r="E11" s="234"/>
      <c r="F11" s="234"/>
      <c r="G11" s="234"/>
      <c r="H11" s="234"/>
      <c r="I11" s="234"/>
      <c r="J11" s="234"/>
      <c r="K11" s="234"/>
      <c r="L11" s="234"/>
      <c r="M11" s="234"/>
    </row>
    <row r="12" spans="1:22" s="130" customFormat="1" ht="20.25" customHeight="1" x14ac:dyDescent="0.25">
      <c r="A12" s="123" t="s">
        <v>192</v>
      </c>
      <c r="B12" s="188"/>
      <c r="C12" s="13">
        <v>681479688</v>
      </c>
      <c r="D12" s="13"/>
      <c r="E12" s="13">
        <v>342170431</v>
      </c>
      <c r="F12" s="13"/>
      <c r="G12" s="13">
        <v>70972000</v>
      </c>
      <c r="H12" s="13"/>
      <c r="I12" s="13">
        <v>208633196</v>
      </c>
      <c r="J12" s="13"/>
      <c r="K12" s="13">
        <v>516734365</v>
      </c>
      <c r="L12" s="13"/>
      <c r="M12" s="13">
        <v>1819989680</v>
      </c>
      <c r="N12" s="128"/>
      <c r="O12" s="134"/>
    </row>
    <row r="13" spans="1:22" s="130" customFormat="1" ht="20.25" customHeight="1" x14ac:dyDescent="0.25">
      <c r="A13" s="123"/>
      <c r="B13" s="188"/>
      <c r="C13" s="171"/>
      <c r="D13" s="171"/>
      <c r="E13" s="171"/>
      <c r="F13" s="171"/>
      <c r="G13" s="171"/>
      <c r="H13" s="172"/>
      <c r="I13" s="171"/>
      <c r="J13" s="172"/>
      <c r="K13" s="171"/>
      <c r="L13" s="171"/>
      <c r="M13" s="171"/>
      <c r="N13" s="128"/>
      <c r="O13" s="134"/>
    </row>
    <row r="14" spans="1:22" s="55" customFormat="1" ht="20.25" customHeight="1" x14ac:dyDescent="0.25">
      <c r="A14" s="125" t="s">
        <v>98</v>
      </c>
      <c r="B14" s="184"/>
      <c r="C14" s="45"/>
      <c r="D14" s="26"/>
      <c r="E14" s="45"/>
      <c r="F14" s="35"/>
      <c r="G14" s="45"/>
      <c r="H14" s="26"/>
      <c r="I14" s="45"/>
      <c r="J14" s="35"/>
      <c r="K14" s="45"/>
      <c r="L14" s="26"/>
      <c r="M14" s="45"/>
      <c r="N14" s="47"/>
      <c r="O14" s="45"/>
      <c r="P14" s="47"/>
      <c r="Q14" s="47"/>
      <c r="R14" s="47"/>
      <c r="S14" s="47"/>
      <c r="T14" s="47"/>
      <c r="U14" s="47"/>
      <c r="V14" s="44"/>
    </row>
    <row r="15" spans="1:22" s="130" customFormat="1" ht="20.25" customHeight="1" x14ac:dyDescent="0.25">
      <c r="A15" s="33" t="s">
        <v>241</v>
      </c>
      <c r="B15" s="181"/>
      <c r="C15" s="45">
        <v>0</v>
      </c>
      <c r="D15" s="35"/>
      <c r="E15" s="45">
        <v>0</v>
      </c>
      <c r="F15" s="35"/>
      <c r="G15" s="45">
        <v>0</v>
      </c>
      <c r="H15" s="26"/>
      <c r="I15" s="47">
        <f>'SI-9'!H47</f>
        <v>108908182</v>
      </c>
      <c r="J15" s="26"/>
      <c r="K15" s="47">
        <v>0</v>
      </c>
      <c r="L15" s="26"/>
      <c r="M15" s="47">
        <f>SUM(C15:K15)</f>
        <v>108908182</v>
      </c>
    </row>
    <row r="16" spans="1:22" s="130" customFormat="1" ht="20.25" customHeight="1" x14ac:dyDescent="0.25">
      <c r="A16" s="33" t="s">
        <v>149</v>
      </c>
      <c r="B16" s="181"/>
      <c r="C16" s="45">
        <v>0</v>
      </c>
      <c r="D16" s="35"/>
      <c r="E16" s="45">
        <v>0</v>
      </c>
      <c r="F16" s="35"/>
      <c r="G16" s="45">
        <v>0</v>
      </c>
      <c r="H16" s="26"/>
      <c r="I16" s="45">
        <v>-7161000</v>
      </c>
      <c r="J16" s="26"/>
      <c r="K16" s="47">
        <v>114501516</v>
      </c>
      <c r="L16" s="26"/>
      <c r="M16" s="47">
        <f>SUM(C16:K16)</f>
        <v>107340516</v>
      </c>
    </row>
    <row r="17" spans="1:14" s="130" customFormat="1" ht="20.25" customHeight="1" x14ac:dyDescent="0.25">
      <c r="A17" s="125" t="s">
        <v>97</v>
      </c>
      <c r="B17" s="184"/>
      <c r="C17" s="42">
        <f>SUM(C15,C16)</f>
        <v>0</v>
      </c>
      <c r="D17" s="231"/>
      <c r="E17" s="42">
        <f>SUM(E15,E16)</f>
        <v>0</v>
      </c>
      <c r="F17" s="257"/>
      <c r="G17" s="42">
        <f>SUM(G15,G16)</f>
        <v>0</v>
      </c>
      <c r="H17" s="14"/>
      <c r="I17" s="42">
        <f>SUM(I15,I16)</f>
        <v>101747182</v>
      </c>
      <c r="J17" s="14"/>
      <c r="K17" s="42">
        <f>SUM(K15,K16)</f>
        <v>114501516</v>
      </c>
      <c r="L17" s="14"/>
      <c r="M17" s="42">
        <f>SUM(M15,M16)</f>
        <v>216248698</v>
      </c>
      <c r="N17" s="128"/>
    </row>
    <row r="18" spans="1:14" s="130" customFormat="1" ht="20.25" customHeight="1" x14ac:dyDescent="0.25">
      <c r="A18" s="125"/>
      <c r="B18" s="184"/>
      <c r="C18" s="231"/>
      <c r="D18" s="231"/>
      <c r="E18" s="257"/>
      <c r="F18" s="257"/>
      <c r="G18" s="257"/>
      <c r="H18" s="14"/>
      <c r="I18" s="14"/>
      <c r="J18" s="14"/>
      <c r="K18" s="14"/>
      <c r="L18" s="14"/>
      <c r="M18" s="14"/>
    </row>
    <row r="19" spans="1:14" s="130" customFormat="1" ht="20.25" customHeight="1" x14ac:dyDescent="0.25">
      <c r="A19" s="126" t="s">
        <v>80</v>
      </c>
      <c r="B19" s="181"/>
      <c r="C19" s="169">
        <v>0</v>
      </c>
      <c r="D19" s="180"/>
      <c r="E19" s="169">
        <v>0</v>
      </c>
      <c r="F19" s="180"/>
      <c r="G19" s="169">
        <v>0</v>
      </c>
      <c r="H19" s="153"/>
      <c r="I19" s="140">
        <v>41006324</v>
      </c>
      <c r="J19" s="153"/>
      <c r="K19" s="140">
        <f>-I19</f>
        <v>-41006324</v>
      </c>
      <c r="L19" s="153"/>
      <c r="M19" s="140">
        <f>SUM(C19:K19)</f>
        <v>0</v>
      </c>
    </row>
    <row r="20" spans="1:14" s="130" customFormat="1" ht="20.25" customHeight="1" thickBot="1" x14ac:dyDescent="0.3">
      <c r="A20" s="133" t="s">
        <v>193</v>
      </c>
      <c r="B20" s="189"/>
      <c r="C20" s="15">
        <f>SUM(C12,C19:C19,C17)</f>
        <v>681479688</v>
      </c>
      <c r="D20" s="14"/>
      <c r="E20" s="15">
        <f>SUM(E12,E19:E19,E17)</f>
        <v>342170431</v>
      </c>
      <c r="F20" s="14"/>
      <c r="G20" s="15">
        <f>SUM(G12,G19:G19,G17)</f>
        <v>70972000</v>
      </c>
      <c r="H20" s="14"/>
      <c r="I20" s="15">
        <f>SUM(I12,I19:I19,I17)</f>
        <v>351386702</v>
      </c>
      <c r="J20" s="14"/>
      <c r="K20" s="15">
        <f>SUM(K12,K19:K19,K17)</f>
        <v>590229557</v>
      </c>
      <c r="L20" s="14"/>
      <c r="M20" s="15">
        <f>SUM(M12,M19:M19,M17)</f>
        <v>2036238378</v>
      </c>
      <c r="N20" s="134"/>
    </row>
    <row r="21" spans="1:14" s="130" customFormat="1" ht="20.25" customHeight="1" thickTop="1" x14ac:dyDescent="0.25">
      <c r="B21" s="187"/>
      <c r="C21" s="128"/>
      <c r="D21" s="129"/>
      <c r="E21" s="128"/>
      <c r="F21" s="129"/>
      <c r="G21" s="128"/>
      <c r="H21" s="129"/>
      <c r="I21" s="128"/>
      <c r="J21" s="129"/>
      <c r="K21" s="128"/>
      <c r="L21" s="129"/>
      <c r="M21" s="128"/>
    </row>
    <row r="22" spans="1:14" ht="20.25" customHeight="1" x14ac:dyDescent="0.25">
      <c r="B22" s="187"/>
      <c r="C22" s="238"/>
      <c r="D22" s="239"/>
      <c r="E22" s="238"/>
      <c r="F22" s="239"/>
      <c r="G22" s="238"/>
      <c r="H22" s="239"/>
      <c r="I22" s="238"/>
      <c r="J22" s="239"/>
      <c r="K22" s="238"/>
      <c r="L22" s="239"/>
      <c r="M22" s="238"/>
    </row>
    <row r="26" spans="1:14" ht="15" x14ac:dyDescent="0.25">
      <c r="C26" s="195"/>
      <c r="E26" s="195"/>
      <c r="G26" s="195"/>
      <c r="I26" s="195"/>
      <c r="K26" s="195"/>
      <c r="M26" s="195"/>
    </row>
  </sheetData>
  <mergeCells count="4">
    <mergeCell ref="C4:M4"/>
    <mergeCell ref="G5:I5"/>
    <mergeCell ref="G6:I6"/>
    <mergeCell ref="C10:M10"/>
  </mergeCells>
  <pageMargins left="0.7" right="0.7" top="0.48" bottom="0.5" header="0.5" footer="0.5"/>
  <pageSetup paperSize="9" scale="78" firstPageNumber="13" orientation="landscape" useFirstPageNumber="1" r:id="rId1"/>
  <headerFooter>
    <oddFooter>&amp;LThe accompanying notes are an integral part of these financial statements.
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tabColor rgb="FFFF0000"/>
    <pageSetUpPr fitToPage="1"/>
  </sheetPr>
  <dimension ref="A1:M98"/>
  <sheetViews>
    <sheetView tabSelected="1" showOutlineSymbols="0" view="pageBreakPreview" zoomScale="75" zoomScaleNormal="91" zoomScaleSheetLayoutView="75" zoomScalePageLayoutView="47" workbookViewId="0">
      <selection activeCell="F60" sqref="F60"/>
    </sheetView>
  </sheetViews>
  <sheetFormatPr defaultColWidth="9.140625" defaultRowHeight="18.75" customHeight="1" x14ac:dyDescent="0.25"/>
  <cols>
    <col min="1" max="1" width="60" style="33" customWidth="1"/>
    <col min="2" max="2" width="15" style="27" customWidth="1"/>
    <col min="3" max="3" width="1.140625" style="25" customWidth="1"/>
    <col min="4" max="4" width="15" style="27" customWidth="1"/>
    <col min="5" max="5" width="1.140625" style="25" customWidth="1"/>
    <col min="6" max="6" width="16.85546875" style="48" bestFit="1" customWidth="1"/>
    <col min="7" max="7" width="1.140625" style="25" customWidth="1"/>
    <col min="8" max="8" width="15" style="48" customWidth="1"/>
    <col min="9" max="9" width="10.42578125" style="46" customWidth="1"/>
    <col min="10" max="10" width="14.42578125" style="46" customWidth="1"/>
    <col min="11" max="11" width="14" style="46" bestFit="1" customWidth="1"/>
    <col min="12" max="12" width="9.140625" style="46"/>
    <col min="13" max="13" width="14" style="46" bestFit="1" customWidth="1"/>
    <col min="14" max="14" width="9.140625" style="46"/>
    <col min="15" max="15" width="14" style="46" bestFit="1" customWidth="1"/>
    <col min="16" max="16384" width="9.140625" style="46"/>
  </cols>
  <sheetData>
    <row r="1" spans="1:13" ht="19.5" customHeight="1" x14ac:dyDescent="0.25">
      <c r="A1" s="9" t="s">
        <v>160</v>
      </c>
    </row>
    <row r="2" spans="1:13" ht="19.5" customHeight="1" x14ac:dyDescent="0.25">
      <c r="A2" s="10" t="s">
        <v>89</v>
      </c>
    </row>
    <row r="3" spans="1:13" s="32" customFormat="1" ht="5.0999999999999996" customHeight="1" x14ac:dyDescent="0.25">
      <c r="A3" s="31"/>
      <c r="B3" s="24"/>
      <c r="C3" s="25"/>
      <c r="D3" s="24"/>
      <c r="E3" s="25"/>
      <c r="F3" s="25"/>
      <c r="G3" s="25"/>
      <c r="H3" s="25"/>
    </row>
    <row r="4" spans="1:13" ht="19.5" customHeight="1" x14ac:dyDescent="0.25">
      <c r="A4" s="33" t="s">
        <v>3</v>
      </c>
      <c r="B4" s="270" t="s">
        <v>2</v>
      </c>
      <c r="C4" s="270"/>
      <c r="D4" s="270"/>
      <c r="E4" s="154"/>
      <c r="F4" s="268" t="s">
        <v>19</v>
      </c>
      <c r="G4" s="268"/>
      <c r="H4" s="268"/>
    </row>
    <row r="5" spans="1:13" ht="19.5" customHeight="1" x14ac:dyDescent="0.25">
      <c r="B5" s="270" t="s">
        <v>20</v>
      </c>
      <c r="C5" s="270"/>
      <c r="D5" s="270"/>
      <c r="E5" s="24"/>
      <c r="F5" s="270" t="s">
        <v>20</v>
      </c>
      <c r="G5" s="270"/>
      <c r="H5" s="270"/>
    </row>
    <row r="6" spans="1:13" s="44" customFormat="1" ht="19.5" customHeight="1" x14ac:dyDescent="0.25">
      <c r="A6" s="43"/>
      <c r="B6" s="272" t="s">
        <v>99</v>
      </c>
      <c r="C6" s="273"/>
      <c r="D6" s="273"/>
      <c r="E6" s="24"/>
      <c r="F6" s="272" t="s">
        <v>99</v>
      </c>
      <c r="G6" s="273"/>
      <c r="H6" s="273"/>
      <c r="I6" s="29"/>
    </row>
    <row r="7" spans="1:13" ht="19.5" customHeight="1" x14ac:dyDescent="0.25">
      <c r="B7" s="138" t="s">
        <v>177</v>
      </c>
      <c r="C7" s="136"/>
      <c r="D7" s="138" t="s">
        <v>153</v>
      </c>
      <c r="E7" s="136"/>
      <c r="F7" s="138" t="s">
        <v>177</v>
      </c>
      <c r="G7" s="136"/>
      <c r="H7" s="138" t="s">
        <v>153</v>
      </c>
    </row>
    <row r="8" spans="1:13" ht="19.5" customHeight="1" x14ac:dyDescent="0.25">
      <c r="B8" s="269" t="s">
        <v>86</v>
      </c>
      <c r="C8" s="269"/>
      <c r="D8" s="269"/>
      <c r="E8" s="269"/>
      <c r="F8" s="269"/>
      <c r="G8" s="269"/>
      <c r="H8" s="269"/>
    </row>
    <row r="9" spans="1:13" ht="19.5" customHeight="1" x14ac:dyDescent="0.25">
      <c r="A9" s="11" t="s">
        <v>37</v>
      </c>
      <c r="B9" s="160"/>
      <c r="C9" s="143"/>
      <c r="D9" s="202"/>
      <c r="E9" s="143"/>
      <c r="F9" s="160"/>
      <c r="G9" s="143"/>
      <c r="H9" s="202"/>
    </row>
    <row r="10" spans="1:13" ht="19.5" customHeight="1" x14ac:dyDescent="0.25">
      <c r="A10" s="146" t="s">
        <v>157</v>
      </c>
      <c r="B10" s="47">
        <f>'SI-9'!D25</f>
        <v>-120529581</v>
      </c>
      <c r="C10" s="143"/>
      <c r="D10" s="47">
        <f>'SI-9'!F25</f>
        <v>-473675576</v>
      </c>
      <c r="E10" s="143"/>
      <c r="F10" s="47">
        <f>'SI-9'!H25</f>
        <v>108908182</v>
      </c>
      <c r="G10" s="50"/>
      <c r="H10" s="47">
        <f>'SI-9'!J25</f>
        <v>-172116110</v>
      </c>
    </row>
    <row r="11" spans="1:13" ht="19.5" customHeight="1" x14ac:dyDescent="0.25">
      <c r="A11" s="12" t="s">
        <v>151</v>
      </c>
      <c r="B11" s="47"/>
      <c r="C11" s="143"/>
      <c r="D11" s="47"/>
      <c r="E11" s="143"/>
      <c r="F11" s="53"/>
      <c r="G11" s="50"/>
      <c r="H11" s="53"/>
    </row>
    <row r="12" spans="1:13" s="178" customFormat="1" ht="23.25" customHeight="1" x14ac:dyDescent="0.25">
      <c r="A12" s="33" t="s">
        <v>248</v>
      </c>
      <c r="B12" s="47">
        <f>'SI-9'!D24</f>
        <v>18956894</v>
      </c>
      <c r="C12" s="26"/>
      <c r="D12" s="47">
        <f>'SI-9'!F24</f>
        <v>30137166</v>
      </c>
      <c r="E12" s="26"/>
      <c r="F12" s="47">
        <f>'SI-9'!H24</f>
        <v>-11178274</v>
      </c>
      <c r="G12" s="26"/>
      <c r="H12" s="47">
        <f>'SI-9'!J24</f>
        <v>-4547695</v>
      </c>
      <c r="J12" s="179"/>
      <c r="K12" s="179"/>
      <c r="M12" s="179"/>
    </row>
    <row r="13" spans="1:13" ht="19.5" customHeight="1" x14ac:dyDescent="0.25">
      <c r="A13" s="33" t="s">
        <v>42</v>
      </c>
      <c r="B13" s="47">
        <f>'SI-9'!D21</f>
        <v>185341112</v>
      </c>
      <c r="C13" s="143"/>
      <c r="D13" s="47">
        <f>'SI-9'!F21</f>
        <v>204756214</v>
      </c>
      <c r="E13" s="143"/>
      <c r="F13" s="47">
        <f>'SI-9'!H21</f>
        <v>141095140</v>
      </c>
      <c r="G13" s="50"/>
      <c r="H13" s="47">
        <f>'SI-9'!J21</f>
        <v>159609092</v>
      </c>
    </row>
    <row r="14" spans="1:13" ht="19.5" customHeight="1" x14ac:dyDescent="0.25">
      <c r="A14" s="33" t="s">
        <v>85</v>
      </c>
      <c r="B14" s="47">
        <v>250448799</v>
      </c>
      <c r="C14" s="143"/>
      <c r="D14" s="47">
        <v>231421498</v>
      </c>
      <c r="E14" s="143"/>
      <c r="F14" s="53">
        <v>73093579</v>
      </c>
      <c r="G14" s="50"/>
      <c r="H14" s="53">
        <v>78480093</v>
      </c>
      <c r="J14" s="29"/>
    </row>
    <row r="15" spans="1:13" ht="19.5" customHeight="1" x14ac:dyDescent="0.25">
      <c r="A15" s="33" t="s">
        <v>90</v>
      </c>
      <c r="B15" s="47">
        <v>4202999</v>
      </c>
      <c r="C15" s="143"/>
      <c r="D15" s="47">
        <v>2169655</v>
      </c>
      <c r="E15" s="143"/>
      <c r="F15" s="53">
        <v>0</v>
      </c>
      <c r="G15" s="50"/>
      <c r="H15" s="53">
        <v>0</v>
      </c>
    </row>
    <row r="16" spans="1:13" ht="19.5" customHeight="1" x14ac:dyDescent="0.25">
      <c r="A16" s="146" t="s">
        <v>170</v>
      </c>
      <c r="B16" s="47">
        <v>3863150</v>
      </c>
      <c r="C16" s="210"/>
      <c r="D16" s="47">
        <v>965788</v>
      </c>
      <c r="E16" s="210"/>
      <c r="F16" s="53">
        <v>125400</v>
      </c>
      <c r="G16" s="209"/>
      <c r="H16" s="53">
        <v>31350</v>
      </c>
    </row>
    <row r="17" spans="1:10" ht="19.5" customHeight="1" x14ac:dyDescent="0.25">
      <c r="A17" s="33" t="s">
        <v>194</v>
      </c>
      <c r="B17" s="47">
        <v>44225276</v>
      </c>
      <c r="C17" s="210"/>
      <c r="D17" s="47">
        <v>136704029</v>
      </c>
      <c r="E17" s="210"/>
      <c r="F17" s="53">
        <v>712500</v>
      </c>
      <c r="G17" s="209"/>
      <c r="H17" s="53">
        <v>-2000</v>
      </c>
    </row>
    <row r="18" spans="1:10" ht="19.5" customHeight="1" x14ac:dyDescent="0.25">
      <c r="A18" s="146" t="s">
        <v>195</v>
      </c>
      <c r="B18" s="47">
        <v>-54706664</v>
      </c>
      <c r="C18" s="143"/>
      <c r="D18" s="47">
        <v>64929210</v>
      </c>
      <c r="E18" s="143"/>
      <c r="F18" s="53">
        <v>0</v>
      </c>
      <c r="G18" s="50"/>
      <c r="H18" s="53">
        <v>0</v>
      </c>
    </row>
    <row r="19" spans="1:10" ht="19.5" customHeight="1" x14ac:dyDescent="0.25">
      <c r="A19" s="33" t="s">
        <v>249</v>
      </c>
      <c r="B19" s="140">
        <v>11200000</v>
      </c>
      <c r="C19" s="143"/>
      <c r="D19" s="140">
        <v>0</v>
      </c>
      <c r="E19" s="266"/>
      <c r="F19" s="164">
        <v>62000000</v>
      </c>
      <c r="G19" s="265"/>
      <c r="H19" s="164">
        <v>0</v>
      </c>
    </row>
    <row r="20" spans="1:10" ht="19.5" customHeight="1" x14ac:dyDescent="0.25">
      <c r="A20" s="33" t="s">
        <v>255</v>
      </c>
      <c r="B20" s="140">
        <v>26734171</v>
      </c>
      <c r="C20" s="266"/>
      <c r="D20" s="140">
        <v>0</v>
      </c>
      <c r="E20" s="266"/>
      <c r="F20" s="164">
        <v>0</v>
      </c>
      <c r="G20" s="265"/>
      <c r="H20" s="164">
        <v>0</v>
      </c>
    </row>
    <row r="21" spans="1:10" ht="19.5" customHeight="1" x14ac:dyDescent="0.25">
      <c r="A21" s="33" t="s">
        <v>254</v>
      </c>
      <c r="B21" s="140">
        <v>-14927899</v>
      </c>
      <c r="C21" s="215"/>
      <c r="D21" s="140">
        <v>1676400</v>
      </c>
      <c r="E21" s="266"/>
      <c r="F21" s="164">
        <v>-11484842</v>
      </c>
      <c r="G21" s="265"/>
      <c r="H21" s="164">
        <v>758063</v>
      </c>
    </row>
    <row r="22" spans="1:10" ht="19.5" customHeight="1" x14ac:dyDescent="0.25">
      <c r="A22" s="146" t="s">
        <v>169</v>
      </c>
      <c r="B22" s="140">
        <v>6875748</v>
      </c>
      <c r="C22" s="266"/>
      <c r="D22" s="140">
        <v>5427068</v>
      </c>
      <c r="E22" s="266"/>
      <c r="F22" s="164">
        <v>0</v>
      </c>
      <c r="G22" s="265"/>
      <c r="H22" s="164">
        <v>0</v>
      </c>
    </row>
    <row r="23" spans="1:10" ht="19.5" customHeight="1" x14ac:dyDescent="0.25">
      <c r="A23" s="146" t="s">
        <v>142</v>
      </c>
      <c r="B23" s="140">
        <v>-26090000</v>
      </c>
      <c r="C23" s="266"/>
      <c r="D23" s="140">
        <v>13380000</v>
      </c>
      <c r="E23" s="266"/>
      <c r="F23" s="164">
        <v>-900000</v>
      </c>
      <c r="G23" s="265"/>
      <c r="H23" s="164">
        <v>11980000</v>
      </c>
      <c r="I23" s="47"/>
    </row>
    <row r="24" spans="1:10" ht="19.5" customHeight="1" x14ac:dyDescent="0.25">
      <c r="A24" s="33" t="s">
        <v>257</v>
      </c>
      <c r="B24" s="140">
        <v>2428449</v>
      </c>
      <c r="C24" s="266"/>
      <c r="D24" s="140">
        <v>0</v>
      </c>
      <c r="E24" s="266"/>
      <c r="F24" s="164">
        <v>-5453206</v>
      </c>
      <c r="G24" s="265"/>
      <c r="H24" s="164">
        <v>0</v>
      </c>
      <c r="I24" s="47"/>
    </row>
    <row r="25" spans="1:10" ht="19.5" customHeight="1" x14ac:dyDescent="0.25">
      <c r="A25" s="146" t="s">
        <v>250</v>
      </c>
      <c r="B25" s="47">
        <v>-1277651</v>
      </c>
      <c r="C25" s="266"/>
      <c r="D25" s="47">
        <v>-887416</v>
      </c>
      <c r="E25" s="266"/>
      <c r="F25" s="54">
        <v>-704645</v>
      </c>
      <c r="G25" s="265"/>
      <c r="H25" s="54">
        <v>-354540</v>
      </c>
    </row>
    <row r="26" spans="1:10" ht="19.5" customHeight="1" x14ac:dyDescent="0.25">
      <c r="A26" s="146" t="s">
        <v>108</v>
      </c>
      <c r="B26" s="47">
        <v>6876016</v>
      </c>
      <c r="C26" s="266"/>
      <c r="D26" s="47">
        <v>4241473</v>
      </c>
      <c r="E26" s="266"/>
      <c r="F26" s="54">
        <v>73063</v>
      </c>
      <c r="G26" s="265"/>
      <c r="H26" s="54">
        <v>2251822</v>
      </c>
    </row>
    <row r="27" spans="1:10" ht="19.5" customHeight="1" x14ac:dyDescent="0.25">
      <c r="A27" s="33" t="s">
        <v>150</v>
      </c>
      <c r="B27" s="47">
        <v>8891200</v>
      </c>
      <c r="C27" s="266"/>
      <c r="D27" s="47">
        <v>29652194</v>
      </c>
      <c r="E27" s="266"/>
      <c r="F27" s="54">
        <v>4444145</v>
      </c>
      <c r="G27" s="265"/>
      <c r="H27" s="54">
        <v>21554531</v>
      </c>
    </row>
    <row r="28" spans="1:10" ht="19.5" customHeight="1" x14ac:dyDescent="0.25">
      <c r="A28" s="33" t="s">
        <v>212</v>
      </c>
      <c r="B28" s="47">
        <v>17395000</v>
      </c>
      <c r="C28" s="266"/>
      <c r="D28" s="47">
        <v>0</v>
      </c>
      <c r="E28" s="266"/>
      <c r="F28" s="46">
        <v>0</v>
      </c>
      <c r="G28" s="265"/>
      <c r="H28" s="54">
        <v>0</v>
      </c>
    </row>
    <row r="29" spans="1:10" ht="19.5" customHeight="1" x14ac:dyDescent="0.25">
      <c r="A29" s="146" t="s">
        <v>196</v>
      </c>
      <c r="B29" s="47">
        <v>1125988</v>
      </c>
      <c r="C29" s="266"/>
      <c r="D29" s="47">
        <v>1222990</v>
      </c>
      <c r="E29" s="266"/>
      <c r="F29" s="54">
        <v>0</v>
      </c>
      <c r="G29" s="265"/>
      <c r="H29" s="53">
        <v>0</v>
      </c>
    </row>
    <row r="30" spans="1:10" ht="19.5" customHeight="1" x14ac:dyDescent="0.25">
      <c r="A30" s="146" t="s">
        <v>130</v>
      </c>
      <c r="B30" s="30">
        <v>-1219169</v>
      </c>
      <c r="C30" s="266"/>
      <c r="D30" s="30">
        <v>-1561191</v>
      </c>
      <c r="E30" s="266"/>
      <c r="F30" s="53">
        <v>-5055576</v>
      </c>
      <c r="G30" s="265"/>
      <c r="H30" s="230">
        <v>-348418</v>
      </c>
    </row>
    <row r="31" spans="1:10" s="29" customFormat="1" ht="19.5" customHeight="1" x14ac:dyDescent="0.25">
      <c r="A31" s="23"/>
      <c r="B31" s="35">
        <f>SUM(B10:B30)</f>
        <v>369813838</v>
      </c>
      <c r="C31" s="35"/>
      <c r="D31" s="35">
        <f>SUM(D10:D30)</f>
        <v>250559502</v>
      </c>
      <c r="E31" s="35"/>
      <c r="F31" s="254">
        <f>SUM(F10:F30)</f>
        <v>355675466</v>
      </c>
      <c r="G31" s="35"/>
      <c r="H31" s="35">
        <f>SUM(H10:H30)</f>
        <v>97296188</v>
      </c>
      <c r="J31" s="46"/>
    </row>
    <row r="32" spans="1:10" s="29" customFormat="1" ht="11.1" customHeight="1" x14ac:dyDescent="0.25">
      <c r="A32" s="23"/>
      <c r="B32" s="35"/>
      <c r="C32" s="35"/>
      <c r="D32" s="35"/>
      <c r="E32" s="35"/>
      <c r="F32" s="35"/>
      <c r="G32" s="35"/>
      <c r="H32" s="35"/>
      <c r="J32" s="46"/>
    </row>
    <row r="33" spans="1:10" ht="19.5" customHeight="1" x14ac:dyDescent="0.25">
      <c r="A33" s="12" t="s">
        <v>38</v>
      </c>
      <c r="B33" s="263"/>
      <c r="C33" s="266"/>
      <c r="D33" s="263"/>
      <c r="E33" s="266"/>
      <c r="F33" s="34"/>
      <c r="G33" s="265"/>
      <c r="H33" s="34"/>
    </row>
    <row r="34" spans="1:10" ht="19.5" customHeight="1" x14ac:dyDescent="0.25">
      <c r="A34" s="33" t="s">
        <v>175</v>
      </c>
      <c r="B34" s="47">
        <v>-292555091</v>
      </c>
      <c r="C34" s="266"/>
      <c r="D34" s="47">
        <v>26568344</v>
      </c>
      <c r="E34" s="266"/>
      <c r="F34" s="47">
        <v>-398435394</v>
      </c>
      <c r="G34" s="265"/>
      <c r="H34" s="47">
        <v>109990993</v>
      </c>
    </row>
    <row r="35" spans="1:10" ht="19.5" customHeight="1" x14ac:dyDescent="0.25">
      <c r="A35" s="33" t="s">
        <v>39</v>
      </c>
      <c r="B35" s="47">
        <v>110773850</v>
      </c>
      <c r="C35" s="266"/>
      <c r="D35" s="47">
        <v>82266385</v>
      </c>
      <c r="E35" s="266"/>
      <c r="F35" s="47">
        <v>-48158278</v>
      </c>
      <c r="G35" s="265"/>
      <c r="H35" s="47">
        <v>117724023</v>
      </c>
      <c r="J35" s="47"/>
    </row>
    <row r="36" spans="1:10" ht="19.5" customHeight="1" x14ac:dyDescent="0.25">
      <c r="A36" s="33" t="s">
        <v>0</v>
      </c>
      <c r="B36" s="47">
        <v>-32899092</v>
      </c>
      <c r="C36" s="266"/>
      <c r="D36" s="47">
        <v>10076517</v>
      </c>
      <c r="E36" s="266"/>
      <c r="F36" s="47">
        <v>-24501826</v>
      </c>
      <c r="G36" s="265"/>
      <c r="H36" s="47">
        <v>5377848</v>
      </c>
      <c r="J36" s="47"/>
    </row>
    <row r="37" spans="1:10" ht="19.5" customHeight="1" x14ac:dyDescent="0.25">
      <c r="A37" s="33" t="s">
        <v>31</v>
      </c>
      <c r="B37" s="47">
        <v>534832</v>
      </c>
      <c r="C37" s="266"/>
      <c r="D37" s="47">
        <v>-18400</v>
      </c>
      <c r="E37" s="266"/>
      <c r="F37" s="47">
        <v>8003</v>
      </c>
      <c r="G37" s="265"/>
      <c r="H37" s="47">
        <v>143509</v>
      </c>
      <c r="J37" s="47"/>
    </row>
    <row r="38" spans="1:10" ht="19.5" customHeight="1" x14ac:dyDescent="0.25">
      <c r="A38" s="33" t="s">
        <v>178</v>
      </c>
      <c r="B38" s="47">
        <v>132806294</v>
      </c>
      <c r="C38" s="266"/>
      <c r="D38" s="47">
        <v>-16863409</v>
      </c>
      <c r="E38" s="266"/>
      <c r="F38" s="47">
        <v>36984957</v>
      </c>
      <c r="G38" s="265"/>
      <c r="H38" s="47">
        <v>-25507812</v>
      </c>
      <c r="J38" s="47"/>
    </row>
    <row r="39" spans="1:10" ht="19.5" customHeight="1" x14ac:dyDescent="0.25">
      <c r="A39" s="33" t="s">
        <v>81</v>
      </c>
      <c r="B39" s="47">
        <v>3533213</v>
      </c>
      <c r="C39" s="266"/>
      <c r="D39" s="47">
        <v>2634187</v>
      </c>
      <c r="E39" s="266"/>
      <c r="F39" s="47">
        <v>25123055</v>
      </c>
      <c r="G39" s="265"/>
      <c r="H39" s="47">
        <v>-4511515</v>
      </c>
      <c r="J39" s="47"/>
    </row>
    <row r="40" spans="1:10" ht="19.5" customHeight="1" x14ac:dyDescent="0.25">
      <c r="A40" s="33" t="s">
        <v>8</v>
      </c>
      <c r="B40" s="47">
        <v>5884693</v>
      </c>
      <c r="C40" s="266"/>
      <c r="D40" s="47">
        <v>-298171</v>
      </c>
      <c r="E40" s="266"/>
      <c r="F40" s="47">
        <v>193077</v>
      </c>
      <c r="G40" s="265"/>
      <c r="H40" s="47">
        <v>130110</v>
      </c>
      <c r="J40" s="47"/>
    </row>
    <row r="41" spans="1:10" ht="19.5" customHeight="1" x14ac:dyDescent="0.25">
      <c r="A41" s="33" t="s">
        <v>239</v>
      </c>
      <c r="B41" s="47">
        <v>2625664</v>
      </c>
      <c r="C41" s="266"/>
      <c r="D41" s="47">
        <v>0</v>
      </c>
      <c r="E41" s="266"/>
      <c r="F41" s="47">
        <v>0</v>
      </c>
      <c r="G41" s="265"/>
      <c r="H41" s="47">
        <v>0</v>
      </c>
      <c r="J41" s="47"/>
    </row>
    <row r="42" spans="1:10" ht="19.5" customHeight="1" x14ac:dyDescent="0.25">
      <c r="A42" s="146" t="s">
        <v>111</v>
      </c>
      <c r="B42" s="30">
        <v>-19150194</v>
      </c>
      <c r="C42" s="266"/>
      <c r="D42" s="30">
        <v>-3587286</v>
      </c>
      <c r="E42" s="266"/>
      <c r="F42" s="30">
        <v>-17613818</v>
      </c>
      <c r="G42" s="265"/>
      <c r="H42" s="30">
        <v>-1045407</v>
      </c>
      <c r="J42" s="47"/>
    </row>
    <row r="43" spans="1:10" ht="19.5" customHeight="1" x14ac:dyDescent="0.25">
      <c r="A43" s="33" t="s">
        <v>131</v>
      </c>
      <c r="B43" s="26">
        <f>SUM(B31:B42)</f>
        <v>281368007</v>
      </c>
      <c r="C43" s="266"/>
      <c r="D43" s="26">
        <f>SUM(D31:D42)</f>
        <v>351337669</v>
      </c>
      <c r="E43" s="266"/>
      <c r="F43" s="26">
        <f>SUM(F31:F42)</f>
        <v>-70724758</v>
      </c>
      <c r="H43" s="26">
        <f>SUM(H31:H42)</f>
        <v>299597937</v>
      </c>
    </row>
    <row r="44" spans="1:10" ht="19.5" customHeight="1" x14ac:dyDescent="0.25">
      <c r="A44" s="33" t="s">
        <v>152</v>
      </c>
      <c r="B44" s="26">
        <v>43149022</v>
      </c>
      <c r="C44" s="266"/>
      <c r="D44" s="26">
        <v>24123544</v>
      </c>
      <c r="E44" s="266"/>
      <c r="F44" s="26">
        <v>43149022</v>
      </c>
      <c r="H44" s="26">
        <v>24123544</v>
      </c>
    </row>
    <row r="45" spans="1:10" ht="19.5" customHeight="1" x14ac:dyDescent="0.25">
      <c r="A45" s="33" t="s">
        <v>132</v>
      </c>
      <c r="B45" s="26">
        <v>-27767894</v>
      </c>
      <c r="C45" s="266"/>
      <c r="D45" s="26">
        <v>-29941828</v>
      </c>
      <c r="E45" s="266"/>
      <c r="F45" s="26">
        <v>-25920530</v>
      </c>
      <c r="H45" s="26">
        <v>-26553046</v>
      </c>
    </row>
    <row r="46" spans="1:10" s="44" customFormat="1" ht="19.5" customHeight="1" x14ac:dyDescent="0.25">
      <c r="A46" s="1" t="s">
        <v>240</v>
      </c>
      <c r="B46" s="42">
        <f>SUM(B43,B44:B45)</f>
        <v>296749135</v>
      </c>
      <c r="C46" s="14"/>
      <c r="D46" s="42">
        <f>SUM(D43,D44:D45)</f>
        <v>345519385</v>
      </c>
      <c r="E46" s="191"/>
      <c r="F46" s="42">
        <f>SUM(F43,F44:F45)</f>
        <v>-53496266</v>
      </c>
      <c r="G46" s="14"/>
      <c r="H46" s="42">
        <f>SUM(H43,H44:H45)</f>
        <v>297168435</v>
      </c>
      <c r="I46" s="46"/>
      <c r="J46" s="46"/>
    </row>
    <row r="47" spans="1:10" s="44" customFormat="1" ht="18.95" customHeight="1" x14ac:dyDescent="0.25">
      <c r="A47" s="43"/>
      <c r="B47" s="40"/>
      <c r="C47" s="26"/>
      <c r="D47" s="40"/>
      <c r="E47" s="25"/>
      <c r="F47" s="47"/>
      <c r="G47" s="26"/>
      <c r="H47" s="47"/>
      <c r="J47" s="46"/>
    </row>
    <row r="48" spans="1:10" ht="19.5" customHeight="1" x14ac:dyDescent="0.25">
      <c r="A48" s="9" t="s">
        <v>204</v>
      </c>
    </row>
    <row r="49" spans="1:10" ht="19.5" customHeight="1" x14ac:dyDescent="0.25">
      <c r="A49" s="10" t="s">
        <v>89</v>
      </c>
    </row>
    <row r="50" spans="1:10" s="32" customFormat="1" ht="2.1" customHeight="1" x14ac:dyDescent="0.25">
      <c r="A50" s="31"/>
      <c r="B50" s="24"/>
      <c r="C50" s="25"/>
      <c r="D50" s="24"/>
      <c r="E50" s="25"/>
      <c r="F50" s="25"/>
      <c r="G50" s="25"/>
      <c r="H50" s="25"/>
      <c r="J50" s="46"/>
    </row>
    <row r="51" spans="1:10" ht="19.5" customHeight="1" x14ac:dyDescent="0.25">
      <c r="A51" s="33" t="s">
        <v>3</v>
      </c>
      <c r="B51" s="270" t="s">
        <v>2</v>
      </c>
      <c r="C51" s="270"/>
      <c r="D51" s="270"/>
      <c r="E51" s="264"/>
      <c r="F51" s="268" t="s">
        <v>19</v>
      </c>
      <c r="G51" s="268"/>
      <c r="H51" s="268"/>
    </row>
    <row r="52" spans="1:10" ht="19.5" customHeight="1" x14ac:dyDescent="0.25">
      <c r="B52" s="270" t="s">
        <v>20</v>
      </c>
      <c r="C52" s="270"/>
      <c r="D52" s="270"/>
      <c r="E52" s="24"/>
      <c r="F52" s="270" t="s">
        <v>20</v>
      </c>
      <c r="G52" s="270"/>
      <c r="H52" s="270"/>
    </row>
    <row r="53" spans="1:10" s="44" customFormat="1" ht="19.5" customHeight="1" x14ac:dyDescent="0.25">
      <c r="A53" s="43"/>
      <c r="B53" s="272" t="s">
        <v>99</v>
      </c>
      <c r="C53" s="273"/>
      <c r="D53" s="273"/>
      <c r="E53" s="24"/>
      <c r="F53" s="272" t="s">
        <v>99</v>
      </c>
      <c r="G53" s="273"/>
      <c r="H53" s="273"/>
      <c r="I53" s="29"/>
    </row>
    <row r="54" spans="1:10" ht="19.5" customHeight="1" x14ac:dyDescent="0.25">
      <c r="B54" s="138" t="s">
        <v>177</v>
      </c>
      <c r="C54" s="136"/>
      <c r="D54" s="138" t="s">
        <v>153</v>
      </c>
      <c r="E54" s="136"/>
      <c r="F54" s="138" t="s">
        <v>177</v>
      </c>
      <c r="G54" s="136"/>
      <c r="H54" s="138" t="s">
        <v>153</v>
      </c>
    </row>
    <row r="55" spans="1:10" ht="13.5" customHeight="1" x14ac:dyDescent="0.25">
      <c r="B55" s="269" t="s">
        <v>86</v>
      </c>
      <c r="C55" s="269"/>
      <c r="D55" s="269"/>
      <c r="E55" s="269"/>
      <c r="F55" s="269"/>
      <c r="G55" s="269"/>
      <c r="H55" s="269"/>
    </row>
    <row r="56" spans="1:10" s="44" customFormat="1" ht="19.5" customHeight="1" x14ac:dyDescent="0.25">
      <c r="A56" s="4" t="s">
        <v>17</v>
      </c>
      <c r="B56" s="47"/>
      <c r="C56" s="26"/>
      <c r="D56" s="47"/>
      <c r="E56" s="25"/>
      <c r="F56" s="265"/>
      <c r="G56" s="265"/>
      <c r="H56" s="265"/>
      <c r="J56" s="46"/>
    </row>
    <row r="57" spans="1:10" s="44" customFormat="1" ht="19.5" customHeight="1" x14ac:dyDescent="0.25">
      <c r="A57" s="43" t="s">
        <v>101</v>
      </c>
      <c r="B57" s="47">
        <v>0</v>
      </c>
      <c r="C57" s="26"/>
      <c r="D57" s="47">
        <v>0</v>
      </c>
      <c r="E57" s="25"/>
      <c r="F57" s="47">
        <v>998300210</v>
      </c>
      <c r="G57" s="26"/>
      <c r="H57" s="47">
        <v>38000000</v>
      </c>
      <c r="J57" s="46"/>
    </row>
    <row r="58" spans="1:10" ht="19.5" customHeight="1" x14ac:dyDescent="0.25">
      <c r="A58" s="147" t="s">
        <v>251</v>
      </c>
      <c r="B58" s="47">
        <v>0</v>
      </c>
      <c r="C58" s="266"/>
      <c r="D58" s="47">
        <v>-6000000</v>
      </c>
      <c r="E58" s="266"/>
      <c r="F58" s="47">
        <v>0</v>
      </c>
      <c r="G58" s="265"/>
      <c r="H58" s="47">
        <v>-6000000</v>
      </c>
    </row>
    <row r="59" spans="1:10" ht="19.5" customHeight="1" x14ac:dyDescent="0.25">
      <c r="A59" s="147" t="s">
        <v>252</v>
      </c>
      <c r="B59" s="47">
        <v>0</v>
      </c>
      <c r="C59" s="266"/>
      <c r="D59" s="47">
        <v>6000000</v>
      </c>
      <c r="E59" s="266"/>
      <c r="F59" s="47">
        <v>0</v>
      </c>
      <c r="G59" s="265"/>
      <c r="H59" s="47">
        <v>6000000</v>
      </c>
    </row>
    <row r="60" spans="1:10" ht="19.5" customHeight="1" x14ac:dyDescent="0.25">
      <c r="A60" s="147" t="s">
        <v>236</v>
      </c>
      <c r="B60" s="140">
        <v>0</v>
      </c>
      <c r="C60" s="266"/>
      <c r="D60" s="140">
        <v>0</v>
      </c>
      <c r="E60" s="266"/>
      <c r="F60" s="47">
        <v>-1000000000</v>
      </c>
      <c r="G60" s="265"/>
      <c r="H60" s="140">
        <v>0</v>
      </c>
    </row>
    <row r="61" spans="1:10" s="44" customFormat="1" ht="19.5" customHeight="1" x14ac:dyDescent="0.25">
      <c r="A61" s="147" t="s">
        <v>174</v>
      </c>
      <c r="B61" s="47">
        <v>-57379</v>
      </c>
      <c r="C61" s="26"/>
      <c r="D61" s="47">
        <v>10024274</v>
      </c>
      <c r="E61" s="25"/>
      <c r="F61" s="140">
        <v>-57379</v>
      </c>
      <c r="G61" s="26"/>
      <c r="H61" s="47">
        <v>-64826</v>
      </c>
      <c r="J61" s="46"/>
    </row>
    <row r="62" spans="1:10" s="44" customFormat="1" ht="19.5" customHeight="1" x14ac:dyDescent="0.25">
      <c r="A62" s="43" t="s">
        <v>133</v>
      </c>
      <c r="B62" s="140">
        <v>-167336449</v>
      </c>
      <c r="C62" s="26"/>
      <c r="D62" s="140">
        <v>-110698620</v>
      </c>
      <c r="E62" s="25"/>
      <c r="F62" s="140">
        <v>-7149595</v>
      </c>
      <c r="G62" s="26"/>
      <c r="H62" s="140">
        <v>-5792645</v>
      </c>
      <c r="I62" s="26"/>
      <c r="J62" s="46"/>
    </row>
    <row r="63" spans="1:10" s="44" customFormat="1" ht="19.5" customHeight="1" x14ac:dyDescent="0.25">
      <c r="A63" s="33" t="s">
        <v>146</v>
      </c>
      <c r="B63" s="26">
        <v>-4039473</v>
      </c>
      <c r="C63" s="26"/>
      <c r="D63" s="26">
        <v>-604031</v>
      </c>
      <c r="E63" s="25"/>
      <c r="F63" s="140">
        <v>0</v>
      </c>
      <c r="G63" s="26"/>
      <c r="H63" s="26">
        <v>0</v>
      </c>
      <c r="I63" s="47"/>
      <c r="J63" s="46"/>
    </row>
    <row r="64" spans="1:10" s="44" customFormat="1" ht="19.5" customHeight="1" x14ac:dyDescent="0.25">
      <c r="A64" s="43" t="s">
        <v>168</v>
      </c>
      <c r="B64" s="26">
        <v>1676165</v>
      </c>
      <c r="C64" s="26"/>
      <c r="D64" s="26">
        <v>1431431</v>
      </c>
      <c r="E64" s="25"/>
      <c r="F64" s="26">
        <v>706729</v>
      </c>
      <c r="G64" s="26"/>
      <c r="H64" s="47">
        <v>355140</v>
      </c>
      <c r="I64" s="47"/>
      <c r="J64" s="46"/>
    </row>
    <row r="65" spans="1:10" s="44" customFormat="1" ht="19.5" customHeight="1" x14ac:dyDescent="0.25">
      <c r="A65" s="44" t="s">
        <v>82</v>
      </c>
      <c r="B65" s="26">
        <v>-2930700</v>
      </c>
      <c r="C65" s="26"/>
      <c r="D65" s="26">
        <v>-7842281</v>
      </c>
      <c r="E65" s="25"/>
      <c r="F65" s="47">
        <v>0</v>
      </c>
      <c r="G65" s="26"/>
      <c r="H65" s="26">
        <v>0</v>
      </c>
      <c r="I65" s="47"/>
      <c r="J65" s="46"/>
    </row>
    <row r="66" spans="1:10" s="44" customFormat="1" ht="19.5" customHeight="1" x14ac:dyDescent="0.25">
      <c r="A66" s="43" t="s">
        <v>36</v>
      </c>
      <c r="B66" s="47">
        <v>1219169</v>
      </c>
      <c r="C66" s="26"/>
      <c r="D66" s="47">
        <v>1561191</v>
      </c>
      <c r="E66" s="25"/>
      <c r="F66" s="26">
        <v>5055576</v>
      </c>
      <c r="G66" s="26"/>
      <c r="H66" s="47">
        <v>348418</v>
      </c>
      <c r="I66" s="47"/>
      <c r="J66" s="46"/>
    </row>
    <row r="67" spans="1:10" s="44" customFormat="1" ht="19.5" customHeight="1" x14ac:dyDescent="0.25">
      <c r="A67" s="1" t="s">
        <v>171</v>
      </c>
      <c r="B67" s="42">
        <f>SUM(B57:B66)</f>
        <v>-171468667</v>
      </c>
      <c r="C67" s="14">
        <f>SUM(C66:C66)</f>
        <v>0</v>
      </c>
      <c r="D67" s="42">
        <f>SUM(D57:D66)</f>
        <v>-106128036</v>
      </c>
      <c r="E67" s="14">
        <f>SUM(E66:E66)</f>
        <v>0</v>
      </c>
      <c r="F67" s="42">
        <f>SUM(F57:F66)</f>
        <v>-3144459</v>
      </c>
      <c r="G67" s="14">
        <f>SUM(G66:G66)</f>
        <v>0</v>
      </c>
      <c r="H67" s="42">
        <f>SUM(H57:H66)</f>
        <v>32846087</v>
      </c>
      <c r="I67" s="47"/>
      <c r="J67" s="46"/>
    </row>
    <row r="68" spans="1:10" s="44" customFormat="1" ht="19.5" customHeight="1" x14ac:dyDescent="0.25">
      <c r="A68" s="1"/>
      <c r="B68" s="26"/>
      <c r="C68" s="26"/>
      <c r="D68" s="26"/>
      <c r="E68" s="25"/>
      <c r="F68" s="26"/>
      <c r="G68" s="26"/>
      <c r="H68" s="26"/>
      <c r="J68" s="46"/>
    </row>
    <row r="69" spans="1:10" s="2" customFormat="1" ht="19.5" customHeight="1" x14ac:dyDescent="0.25">
      <c r="A69" s="4" t="s">
        <v>18</v>
      </c>
      <c r="B69" s="47"/>
      <c r="C69" s="26"/>
      <c r="D69" s="47"/>
      <c r="E69" s="25"/>
      <c r="F69" s="47"/>
      <c r="G69" s="26"/>
      <c r="H69" s="47"/>
      <c r="I69" s="26"/>
      <c r="J69" s="46"/>
    </row>
    <row r="70" spans="1:10" s="44" customFormat="1" ht="18" customHeight="1" x14ac:dyDescent="0.25">
      <c r="A70" s="147" t="s">
        <v>134</v>
      </c>
      <c r="C70" s="55"/>
      <c r="E70" s="55"/>
      <c r="G70" s="55"/>
      <c r="I70" s="26"/>
      <c r="J70" s="46"/>
    </row>
    <row r="71" spans="1:10" s="44" customFormat="1" ht="17.100000000000001" customHeight="1" x14ac:dyDescent="0.25">
      <c r="A71" s="147" t="s">
        <v>235</v>
      </c>
      <c r="B71" s="45">
        <v>183796069</v>
      </c>
      <c r="C71" s="26"/>
      <c r="D71" s="45">
        <v>75110416</v>
      </c>
      <c r="E71" s="25"/>
      <c r="F71" s="44">
        <v>293508145</v>
      </c>
      <c r="G71" s="26"/>
      <c r="H71" s="44">
        <v>-67329082</v>
      </c>
      <c r="I71" s="26"/>
      <c r="J71" s="46"/>
    </row>
    <row r="72" spans="1:10" s="44" customFormat="1" ht="19.5" customHeight="1" x14ac:dyDescent="0.25">
      <c r="A72" s="147" t="s">
        <v>205</v>
      </c>
      <c r="B72" s="45"/>
      <c r="C72" s="26"/>
      <c r="D72" s="45"/>
      <c r="E72" s="25"/>
      <c r="G72" s="26"/>
      <c r="I72" s="26"/>
      <c r="J72" s="46"/>
    </row>
    <row r="73" spans="1:10" s="44" customFormat="1" ht="19.5" customHeight="1" x14ac:dyDescent="0.25">
      <c r="A73" s="267" t="s">
        <v>210</v>
      </c>
      <c r="B73" s="45">
        <v>-36745100</v>
      </c>
      <c r="C73" s="26"/>
      <c r="D73" s="45">
        <v>-40968577</v>
      </c>
      <c r="E73" s="25"/>
      <c r="F73" s="44">
        <v>-21066772</v>
      </c>
      <c r="G73" s="26"/>
      <c r="H73" s="44">
        <v>-39614199</v>
      </c>
      <c r="I73" s="26"/>
      <c r="J73" s="46"/>
    </row>
    <row r="74" spans="1:10" s="44" customFormat="1" ht="19.5" customHeight="1" x14ac:dyDescent="0.25">
      <c r="A74" s="147" t="s">
        <v>253</v>
      </c>
      <c r="B74" s="26">
        <v>-1500000</v>
      </c>
      <c r="C74" s="26"/>
      <c r="D74" s="26">
        <v>-1400000</v>
      </c>
      <c r="E74" s="25"/>
      <c r="F74" s="47">
        <v>0</v>
      </c>
      <c r="G74" s="26"/>
      <c r="H74" s="47">
        <v>0</v>
      </c>
      <c r="I74" s="26"/>
      <c r="J74" s="46"/>
    </row>
    <row r="75" spans="1:10" s="44" customFormat="1" ht="19.5" customHeight="1" x14ac:dyDescent="0.25">
      <c r="A75" s="43" t="s">
        <v>135</v>
      </c>
      <c r="B75" s="45">
        <v>-104857840</v>
      </c>
      <c r="C75" s="26"/>
      <c r="D75" s="45">
        <v>-117500000</v>
      </c>
      <c r="E75" s="25"/>
      <c r="F75" s="26">
        <v>-105000000</v>
      </c>
      <c r="G75" s="26"/>
      <c r="H75" s="26">
        <v>-67500000</v>
      </c>
      <c r="I75" s="26"/>
      <c r="J75" s="46"/>
    </row>
    <row r="76" spans="1:10" s="44" customFormat="1" ht="19.5" customHeight="1" x14ac:dyDescent="0.25">
      <c r="A76" s="43" t="s">
        <v>148</v>
      </c>
      <c r="B76" s="169">
        <v>0</v>
      </c>
      <c r="C76" s="153"/>
      <c r="D76" s="169">
        <v>-6814590</v>
      </c>
      <c r="E76" s="25"/>
      <c r="F76" s="153">
        <v>0</v>
      </c>
      <c r="G76" s="153"/>
      <c r="H76" s="153">
        <v>-6814590</v>
      </c>
      <c r="I76" s="26"/>
      <c r="J76" s="46"/>
    </row>
    <row r="77" spans="1:10" s="44" customFormat="1" ht="19.5" customHeight="1" x14ac:dyDescent="0.25">
      <c r="A77" s="43" t="s">
        <v>214</v>
      </c>
      <c r="B77" s="169">
        <v>14200000</v>
      </c>
      <c r="C77" s="153"/>
      <c r="D77" s="169">
        <v>0</v>
      </c>
      <c r="E77" s="25"/>
      <c r="F77" s="153">
        <v>0</v>
      </c>
      <c r="G77" s="153"/>
      <c r="H77" s="153">
        <v>0</v>
      </c>
      <c r="I77" s="26"/>
      <c r="J77" s="46"/>
    </row>
    <row r="78" spans="1:10" s="44" customFormat="1" ht="19.5" customHeight="1" x14ac:dyDescent="0.25">
      <c r="A78" s="43" t="s">
        <v>46</v>
      </c>
      <c r="B78" s="45">
        <v>-181202371</v>
      </c>
      <c r="C78" s="26"/>
      <c r="D78" s="45">
        <v>-200827342</v>
      </c>
      <c r="E78" s="25"/>
      <c r="F78" s="47">
        <v>-140938458</v>
      </c>
      <c r="G78" s="26"/>
      <c r="H78" s="47">
        <v>-155021740</v>
      </c>
      <c r="I78" s="47"/>
      <c r="J78" s="46"/>
    </row>
    <row r="79" spans="1:10" s="44" customFormat="1" ht="19.5" customHeight="1" x14ac:dyDescent="0.25">
      <c r="A79" s="43" t="s">
        <v>45</v>
      </c>
      <c r="B79" s="45">
        <v>-7737660</v>
      </c>
      <c r="C79" s="26"/>
      <c r="D79" s="45">
        <v>-7384858</v>
      </c>
      <c r="E79" s="25"/>
      <c r="F79" s="47">
        <v>-2219482</v>
      </c>
      <c r="G79" s="26"/>
      <c r="H79" s="47">
        <v>-2711676</v>
      </c>
      <c r="I79" s="47"/>
      <c r="J79" s="46"/>
    </row>
    <row r="80" spans="1:10" s="44" customFormat="1" ht="19.5" customHeight="1" x14ac:dyDescent="0.25">
      <c r="A80" s="7" t="s">
        <v>256</v>
      </c>
      <c r="B80" s="19">
        <f t="shared" ref="B80:H80" si="0">SUM(B71:B79)</f>
        <v>-134046902</v>
      </c>
      <c r="C80" s="191">
        <f t="shared" si="0"/>
        <v>0</v>
      </c>
      <c r="D80" s="19">
        <f t="shared" si="0"/>
        <v>-299784951</v>
      </c>
      <c r="E80" s="191">
        <f t="shared" si="0"/>
        <v>0</v>
      </c>
      <c r="F80" s="19">
        <f t="shared" si="0"/>
        <v>24283433</v>
      </c>
      <c r="G80" s="191">
        <f t="shared" si="0"/>
        <v>0</v>
      </c>
      <c r="H80" s="19">
        <f t="shared" si="0"/>
        <v>-338991287</v>
      </c>
      <c r="I80" s="26"/>
      <c r="J80" s="46"/>
    </row>
    <row r="81" spans="1:12" s="44" customFormat="1" ht="19.5" customHeight="1" x14ac:dyDescent="0.25">
      <c r="A81" s="33" t="s">
        <v>172</v>
      </c>
      <c r="B81" s="191"/>
      <c r="C81" s="191"/>
      <c r="D81" s="191"/>
      <c r="E81" s="191"/>
      <c r="F81" s="191"/>
      <c r="G81" s="191"/>
      <c r="H81" s="191"/>
      <c r="I81" s="26"/>
      <c r="J81" s="46"/>
    </row>
    <row r="82" spans="1:12" s="2" customFormat="1" ht="19.5" customHeight="1" x14ac:dyDescent="0.25">
      <c r="A82" s="33" t="s">
        <v>234</v>
      </c>
      <c r="B82" s="25">
        <v>-8766434</v>
      </c>
      <c r="C82" s="25"/>
      <c r="D82" s="25">
        <v>-60393602</v>
      </c>
      <c r="E82" s="25"/>
      <c r="F82" s="25">
        <f>F80+F46+F67</f>
        <v>-32357292</v>
      </c>
      <c r="G82" s="25"/>
      <c r="H82" s="25">
        <v>-8976765</v>
      </c>
      <c r="I82" s="26"/>
      <c r="J82" s="46"/>
    </row>
    <row r="83" spans="1:12" s="2" customFormat="1" ht="19.5" customHeight="1" x14ac:dyDescent="0.25">
      <c r="A83" s="148" t="s">
        <v>138</v>
      </c>
      <c r="B83" s="49">
        <v>3189367</v>
      </c>
      <c r="C83" s="26"/>
      <c r="D83" s="49">
        <v>-6074668</v>
      </c>
      <c r="E83" s="25"/>
      <c r="F83" s="49">
        <v>0</v>
      </c>
      <c r="G83" s="25"/>
      <c r="H83" s="49">
        <v>0</v>
      </c>
      <c r="I83" s="26"/>
      <c r="J83" s="46"/>
    </row>
    <row r="84" spans="1:12" s="2" customFormat="1" ht="19.5" customHeight="1" x14ac:dyDescent="0.25">
      <c r="A84" s="7" t="s">
        <v>173</v>
      </c>
      <c r="B84" s="14">
        <f>SUM(B82:B83)</f>
        <v>-5577067</v>
      </c>
      <c r="C84" s="14" t="e">
        <f>SUM(#REF!)</f>
        <v>#REF!</v>
      </c>
      <c r="D84" s="14">
        <f>SUM(D82:D83)</f>
        <v>-66468270</v>
      </c>
      <c r="E84" s="14" t="e">
        <f>SUM(#REF!)</f>
        <v>#REF!</v>
      </c>
      <c r="F84" s="14">
        <f>SUM(F82:F83)</f>
        <v>-32357292</v>
      </c>
      <c r="G84" s="14" t="e">
        <f>SUM(#REF!)</f>
        <v>#REF!</v>
      </c>
      <c r="H84" s="14">
        <f>SUM(H82:H83)</f>
        <v>-8976765</v>
      </c>
      <c r="I84" s="26"/>
      <c r="J84" s="46"/>
    </row>
    <row r="85" spans="1:12" s="2" customFormat="1" ht="19.5" customHeight="1" x14ac:dyDescent="0.25">
      <c r="A85" s="43" t="s">
        <v>51</v>
      </c>
      <c r="B85" s="170">
        <f>'SFP-7-8'!F10</f>
        <v>91126266</v>
      </c>
      <c r="C85" s="25"/>
      <c r="D85" s="170">
        <v>157594536</v>
      </c>
      <c r="E85" s="25"/>
      <c r="F85" s="170">
        <f>'SFP-7-8'!J10</f>
        <v>34102081</v>
      </c>
      <c r="G85" s="153"/>
      <c r="H85" s="170">
        <v>43078846</v>
      </c>
      <c r="I85" s="26"/>
      <c r="J85" s="46"/>
    </row>
    <row r="86" spans="1:12" s="2" customFormat="1" ht="19.5" customHeight="1" thickBot="1" x14ac:dyDescent="0.3">
      <c r="A86" s="7" t="s">
        <v>91</v>
      </c>
      <c r="B86" s="17">
        <f t="shared" ref="B86:G86" si="1">SUM(B84:B85)</f>
        <v>85549199</v>
      </c>
      <c r="C86" s="191" t="e">
        <f t="shared" si="1"/>
        <v>#REF!</v>
      </c>
      <c r="D86" s="17">
        <f t="shared" ref="D86" si="2">SUM(D84:D85)</f>
        <v>91126266</v>
      </c>
      <c r="E86" s="191" t="e">
        <f t="shared" si="1"/>
        <v>#REF!</v>
      </c>
      <c r="F86" s="17">
        <f t="shared" si="1"/>
        <v>1744789</v>
      </c>
      <c r="G86" s="191" t="e">
        <f t="shared" si="1"/>
        <v>#REF!</v>
      </c>
      <c r="H86" s="17">
        <f t="shared" ref="H86" si="3">SUM(H84:H85)</f>
        <v>34102081</v>
      </c>
      <c r="I86" s="14"/>
      <c r="J86" s="177"/>
    </row>
    <row r="87" spans="1:12" s="44" customFormat="1" ht="19.5" customHeight="1" thickTop="1" x14ac:dyDescent="0.25">
      <c r="A87" s="7"/>
      <c r="B87" s="191"/>
      <c r="C87" s="191"/>
      <c r="D87" s="191"/>
      <c r="E87" s="191"/>
      <c r="F87" s="191"/>
      <c r="G87" s="191"/>
      <c r="H87" s="191"/>
      <c r="I87" s="196"/>
      <c r="J87" s="196"/>
    </row>
    <row r="88" spans="1:12" s="2" customFormat="1" ht="19.5" customHeight="1" x14ac:dyDescent="0.25">
      <c r="A88" s="7"/>
      <c r="B88" s="25"/>
      <c r="C88" s="25"/>
      <c r="D88" s="25"/>
      <c r="E88" s="25"/>
      <c r="F88" s="25"/>
      <c r="G88" s="25"/>
      <c r="H88" s="25"/>
      <c r="I88" s="26"/>
      <c r="J88" s="196"/>
      <c r="K88" s="197"/>
      <c r="L88" s="197"/>
    </row>
    <row r="89" spans="1:12" s="2" customFormat="1" ht="19.5" customHeight="1" x14ac:dyDescent="0.25">
      <c r="A89" s="4" t="s">
        <v>4</v>
      </c>
      <c r="B89" s="36"/>
      <c r="C89" s="25"/>
      <c r="D89" s="36"/>
      <c r="E89" s="25"/>
      <c r="F89" s="48"/>
      <c r="G89" s="25"/>
      <c r="H89" s="48"/>
      <c r="I89" s="26"/>
      <c r="J89" s="196"/>
      <c r="K89" s="197"/>
      <c r="L89" s="197"/>
    </row>
    <row r="90" spans="1:12" s="44" customFormat="1" ht="18.600000000000001" customHeight="1" x14ac:dyDescent="0.25">
      <c r="A90" s="8" t="s">
        <v>47</v>
      </c>
      <c r="B90" s="37"/>
      <c r="C90" s="39"/>
      <c r="D90" s="37"/>
      <c r="E90" s="39"/>
      <c r="F90" s="37"/>
      <c r="G90" s="39"/>
      <c r="H90" s="37"/>
      <c r="I90" s="26"/>
      <c r="J90" s="46"/>
    </row>
    <row r="91" spans="1:12" s="44" customFormat="1" ht="18" customHeight="1" x14ac:dyDescent="0.25">
      <c r="A91" s="18" t="s">
        <v>230</v>
      </c>
      <c r="B91" s="38">
        <v>34602512</v>
      </c>
      <c r="C91" s="38"/>
      <c r="D91" s="38">
        <v>0</v>
      </c>
      <c r="E91" s="38"/>
      <c r="F91" s="38">
        <v>2637270.83</v>
      </c>
      <c r="G91" s="38"/>
      <c r="H91" s="38">
        <v>0</v>
      </c>
      <c r="I91" s="26"/>
      <c r="J91" s="46"/>
    </row>
    <row r="92" spans="1:12" ht="19.5" customHeight="1" x14ac:dyDescent="0.25">
      <c r="A92" s="18" t="s">
        <v>231</v>
      </c>
      <c r="B92" s="38"/>
      <c r="C92" s="38"/>
      <c r="D92" s="38"/>
      <c r="E92" s="38"/>
      <c r="F92" s="38"/>
      <c r="G92" s="38"/>
      <c r="H92" s="38"/>
      <c r="I92" s="25"/>
    </row>
    <row r="93" spans="1:12" ht="19.5" customHeight="1" x14ac:dyDescent="0.25">
      <c r="A93" s="18" t="s">
        <v>232</v>
      </c>
      <c r="B93" s="38">
        <v>0</v>
      </c>
      <c r="C93" s="38"/>
      <c r="D93" s="38">
        <v>0</v>
      </c>
      <c r="E93" s="38"/>
      <c r="F93" s="38">
        <v>171367610</v>
      </c>
      <c r="G93" s="38"/>
      <c r="H93" s="38">
        <v>0</v>
      </c>
      <c r="I93" s="37"/>
    </row>
    <row r="94" spans="1:12" ht="18.600000000000001" customHeight="1" x14ac:dyDescent="0.25">
      <c r="A94" s="18" t="s">
        <v>233</v>
      </c>
      <c r="B94" s="38">
        <v>18955005</v>
      </c>
      <c r="C94" s="38"/>
      <c r="D94" s="38">
        <v>21487031</v>
      </c>
      <c r="E94" s="38"/>
      <c r="F94" s="38">
        <v>361762</v>
      </c>
      <c r="G94" s="38"/>
      <c r="H94" s="38">
        <v>201778</v>
      </c>
      <c r="I94" s="48"/>
    </row>
    <row r="96" spans="1:12" ht="18.75" customHeight="1" x14ac:dyDescent="0.25">
      <c r="F96" s="27"/>
      <c r="H96" s="27"/>
    </row>
    <row r="98" spans="2:8" s="46" customFormat="1" ht="18.75" customHeight="1" x14ac:dyDescent="0.25">
      <c r="B98" s="196"/>
      <c r="C98" s="25"/>
      <c r="D98" s="196"/>
      <c r="E98" s="25"/>
      <c r="F98" s="48"/>
      <c r="G98" s="25"/>
      <c r="H98" s="196"/>
    </row>
  </sheetData>
  <customSheetViews>
    <customSheetView guid="{8AE384D2-954E-4FC4-9E7B-72B2DA3D2D3A}" outlineSymbols="0" showRuler="0">
      <selection sqref="A1:A3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1"/>
      <headerFooter alignWithMargins="0"/>
    </customSheetView>
    <customSheetView guid="{E1DB4DD3-3D3D-4C8E-ADFF-122E3B5E40F3}" outlineSymbols="0" printArea="1" showRuler="0" topLeftCell="A86">
      <selection activeCell="J43" sqref="J43"/>
      <rowBreaks count="1" manualBreakCount="1">
        <brk id="56" max="11" man="1"/>
      </rowBreaks>
      <colBreaks count="1" manualBreakCount="1">
        <brk id="12" max="1048575" man="1"/>
      </colBreaks>
      <pageMargins left="1" right="0.5" top="0.5" bottom="0.4" header="0.49" footer="0.4"/>
      <pageSetup paperSize="9" scale="91" firstPageNumber="8" orientation="portrait" r:id="rId2"/>
      <headerFooter alignWithMargins="0"/>
    </customSheetView>
    <customSheetView guid="{62C88142-195A-406E-A347-1C61EA880C0D}" showPageBreaks="1" outlineSymbols="0" printArea="1" view="pageBreakPreview" showRuler="0" topLeftCell="A112">
      <selection activeCell="A115" sqref="A115:IV116"/>
      <rowBreaks count="1" manualBreakCount="1">
        <brk id="59" max="11" man="1"/>
      </rowBreaks>
      <pageMargins left="1" right="0.5" top="0.5" bottom="0.4" header="0.49" footer="0.4"/>
      <pageSetup paperSize="9" scale="84" firstPageNumber="8" orientation="portrait" r:id="rId3"/>
      <headerFooter alignWithMargins="0"/>
    </customSheetView>
    <customSheetView guid="{DFBF4CAE-57D7-4172-8C3A-8E3DF4930C4B}" showPageBreaks="1" outlineSymbols="0" printArea="1" showRuler="0" topLeftCell="A70">
      <selection activeCell="F60" sqref="F59:F60"/>
      <colBreaks count="1" manualBreakCount="1">
        <brk id="12" max="1048575" man="1"/>
      </colBreaks>
      <pageMargins left="1" right="0.5" top="0.5" bottom="0.4" header="0.49" footer="0.4"/>
      <pageSetup paperSize="9" scale="94" firstPageNumber="8" orientation="portrait" r:id="rId4"/>
      <headerFooter alignWithMargins="0"/>
    </customSheetView>
  </customSheetViews>
  <mergeCells count="14">
    <mergeCell ref="B4:D4"/>
    <mergeCell ref="F4:H4"/>
    <mergeCell ref="B5:D5"/>
    <mergeCell ref="F5:H5"/>
    <mergeCell ref="B8:H8"/>
    <mergeCell ref="F6:H6"/>
    <mergeCell ref="B6:D6"/>
    <mergeCell ref="B52:D52"/>
    <mergeCell ref="F52:H52"/>
    <mergeCell ref="B55:H55"/>
    <mergeCell ref="B51:D51"/>
    <mergeCell ref="F51:H51"/>
    <mergeCell ref="B53:D53"/>
    <mergeCell ref="F53:H53"/>
  </mergeCells>
  <phoneticPr fontId="0" type="noConversion"/>
  <pageMargins left="0.7" right="0.7" top="0.48" bottom="0.5" header="0.5" footer="0.5"/>
  <pageSetup paperSize="9" scale="71" firstPageNumber="14" fitToHeight="0" orientation="portrait" useFirstPageNumber="1" r:id="rId5"/>
  <headerFooter alignWithMargins="0">
    <oddFooter>&amp;LThe accompanying notes are an integral part of these financial statements.
&amp;C&amp;P</oddFooter>
  </headerFooter>
  <rowBreaks count="1" manualBreakCount="1">
    <brk id="47" max="7" man="1"/>
  </rowBreaks>
  <colBreaks count="1" manualBreakCount="1">
    <brk id="8" max="1048575" man="1"/>
  </colBreaks>
  <ignoredErrors>
    <ignoredError sqref="C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SFP-7-8</vt:lpstr>
      <vt:lpstr>SI-9</vt:lpstr>
      <vt:lpstr>SCE (conso)</vt:lpstr>
      <vt:lpstr>SCE (conso) (2) </vt:lpstr>
      <vt:lpstr>SCE</vt:lpstr>
      <vt:lpstr>SCE (2)</vt:lpstr>
      <vt:lpstr>SCF-14-15</vt:lpstr>
      <vt:lpstr>SCE!Print_Area</vt:lpstr>
      <vt:lpstr>'SCE (2)'!Print_Area</vt:lpstr>
      <vt:lpstr>'SCE (conso)'!Print_Area</vt:lpstr>
      <vt:lpstr>'SCE (conso) (2) '!Print_Area</vt:lpstr>
      <vt:lpstr>'SCF-14-15'!Print_Area</vt:lpstr>
      <vt:lpstr>'SFP-7-8'!Print_Area</vt:lpstr>
      <vt:lpstr>'SI-9'!Print_Area</vt:lpstr>
    </vt:vector>
  </TitlesOfParts>
  <Company>PricewaterhouseCoopers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PricewaterhouseCoopers</dc:creator>
  <cp:lastModifiedBy>thanyaporn</cp:lastModifiedBy>
  <cp:lastPrinted>2021-02-28T08:44:35Z</cp:lastPrinted>
  <dcterms:created xsi:type="dcterms:W3CDTF">2001-07-23T03:17:52Z</dcterms:created>
  <dcterms:modified xsi:type="dcterms:W3CDTF">2021-03-01T01:33:21Z</dcterms:modified>
</cp:coreProperties>
</file>