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himonbuth\Desktop\TRUBB Q2'19\set file\"/>
    </mc:Choice>
  </mc:AlternateContent>
  <xr:revisionPtr revIDLastSave="0" documentId="13_ncr:1_{B4E4844D-866D-43B7-AF97-58172FD1CBA3}" xr6:coauthVersionLast="36" xr6:coauthVersionMax="36" xr10:uidLastSave="{00000000-0000-0000-0000-000000000000}"/>
  <bookViews>
    <workbookView xWindow="10305" yWindow="-15" windowWidth="10200" windowHeight="8175" tabRatio="703" activeTab="5" xr2:uid="{00000000-000D-0000-FFFF-FFFF00000000}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9" sheetId="4" r:id="rId6"/>
  </sheets>
  <definedNames>
    <definedName name="_xlnm.Print_Area" localSheetId="0">'BS-2-3'!$A$1:$J$90</definedName>
    <definedName name="_xlnm.Print_Area" localSheetId="3">'SCE (conso)-6'!$A$1:$AA$50</definedName>
    <definedName name="_xlnm.Print_Area" localSheetId="4">'SCE-7'!$A$1:$O$43</definedName>
    <definedName name="_xlnm.Print_Area" localSheetId="5">'SCF-8-9'!$A$1:$H$87</definedName>
    <definedName name="_xlnm.Print_Area" localSheetId="1">'SI-4'!$A$1:$J$49</definedName>
    <definedName name="_xlnm.Print_Area" localSheetId="2">'SI-5'!$A$1:$J$54</definedName>
    <definedName name="Z_62C88142_195A_406E_A347_1C61EA880C0D_.wvu.PrintArea" localSheetId="5" hidden="1">'SCF-8-9'!$A$1:$F$87</definedName>
    <definedName name="Z_62C88142_195A_406E_A347_1C61EA880C0D_.wvu.PrintArea" localSheetId="1" hidden="1">'SI-4'!$A$1:$J$40</definedName>
    <definedName name="Z_8AE384D2_954E_4FC4_9E7B_72B2DA3D2D3A_.wvu.PrintArea" localSheetId="5" hidden="1">'SCF-8-9'!$A$1:$F$87</definedName>
    <definedName name="Z_8AE384D2_954E_4FC4_9E7B_72B2DA3D2D3A_.wvu.Rows" localSheetId="1" hidden="1">'SI-4'!#REF!</definedName>
    <definedName name="Z_DFBF4CAE_57D7_4172_8C3A_8E3DF4930C4B_.wvu.PrintArea" localSheetId="5" hidden="1">'SCF-8-9'!$A$1:$F$87</definedName>
    <definedName name="Z_DFBF4CAE_57D7_4172_8C3A_8E3DF4930C4B_.wvu.Rows" localSheetId="1" hidden="1">'SI-4'!#REF!</definedName>
    <definedName name="Z_E1DB4DD3_3D3D_4C8E_ADFF_122E3B5E40F3_.wvu.PrintArea" localSheetId="5" hidden="1">'SCF-8-9'!$A$1:$F$87</definedName>
    <definedName name="Z_E1DB4DD3_3D3D_4C8E_ADFF_122E3B5E40F3_.wvu.PrintArea" localSheetId="1" hidden="1">'SI-4'!$A$1:$J$40</definedName>
    <definedName name="Z_E1DB4DD3_3D3D_4C8E_ADFF_122E3B5E40F3_.wvu.Rows" localSheetId="1" hidden="1">'SI-4'!#REF!</definedName>
  </definedNames>
  <calcPr calcId="191029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8" i="12" l="1"/>
  <c r="F78" i="12"/>
  <c r="J80" i="12"/>
  <c r="F80" i="12"/>
  <c r="F84" i="12"/>
  <c r="F83" i="12"/>
  <c r="J85" i="12"/>
  <c r="J84" i="12"/>
  <c r="J83" i="12"/>
  <c r="F87" i="12"/>
  <c r="H33" i="9" l="1"/>
  <c r="B85" i="4" l="1"/>
  <c r="B64" i="4"/>
  <c r="C12" i="4" l="1"/>
  <c r="E12" i="4"/>
  <c r="G12" i="4"/>
  <c r="C14" i="4"/>
  <c r="D14" i="4"/>
  <c r="E14" i="4"/>
  <c r="F14" i="4"/>
  <c r="G14" i="4"/>
  <c r="H14" i="4"/>
  <c r="B14" i="4"/>
  <c r="H83" i="4"/>
  <c r="F83" i="4"/>
  <c r="D83" i="4"/>
  <c r="B83" i="4"/>
  <c r="H15" i="4"/>
  <c r="F15" i="4"/>
  <c r="D15" i="4"/>
  <c r="B15" i="4"/>
  <c r="U28" i="11" l="1"/>
  <c r="W28" i="11" s="1"/>
  <c r="U27" i="11"/>
  <c r="W27" i="11" s="1"/>
  <c r="U21" i="11"/>
  <c r="W21" i="11" s="1"/>
  <c r="AA21" i="11" s="1"/>
  <c r="U16" i="11"/>
  <c r="W16" i="11" s="1"/>
  <c r="U17" i="11"/>
  <c r="W17" i="11" s="1"/>
  <c r="D34" i="13" l="1"/>
  <c r="K34" i="5" l="1"/>
  <c r="I34" i="5"/>
  <c r="C34" i="5"/>
  <c r="G34" i="5"/>
  <c r="E34" i="5"/>
  <c r="J38" i="13"/>
  <c r="H38" i="13"/>
  <c r="F38" i="13"/>
  <c r="D38" i="13"/>
  <c r="J34" i="13"/>
  <c r="F34" i="13"/>
  <c r="O33" i="5" l="1"/>
  <c r="O34" i="5" s="1"/>
  <c r="J39" i="13"/>
  <c r="F39" i="13"/>
  <c r="M34" i="5"/>
  <c r="D39" i="13" l="1"/>
  <c r="H34" i="13" l="1"/>
  <c r="H39" i="13" s="1"/>
  <c r="J19" i="12"/>
  <c r="F48" i="9" l="1"/>
  <c r="F40" i="9" l="1"/>
  <c r="M18" i="5"/>
  <c r="K18" i="5"/>
  <c r="I18" i="5"/>
  <c r="G18" i="5"/>
  <c r="E18" i="5"/>
  <c r="C18" i="5"/>
  <c r="C22" i="5"/>
  <c r="O17" i="5"/>
  <c r="O21" i="5"/>
  <c r="U32" i="11"/>
  <c r="W32" i="11" s="1"/>
  <c r="U31" i="11"/>
  <c r="W31" i="11" s="1"/>
  <c r="AA31" i="11" s="1"/>
  <c r="AA17" i="11"/>
  <c r="AA16" i="11"/>
  <c r="Y22" i="11"/>
  <c r="W22" i="11"/>
  <c r="U22" i="11"/>
  <c r="S22" i="11"/>
  <c r="Q22" i="11"/>
  <c r="O22" i="11"/>
  <c r="M22" i="11"/>
  <c r="K22" i="11"/>
  <c r="I22" i="11"/>
  <c r="G22" i="11"/>
  <c r="E22" i="11"/>
  <c r="C22" i="11"/>
  <c r="Y29" i="11"/>
  <c r="Y18" i="11"/>
  <c r="W18" i="11"/>
  <c r="U18" i="11"/>
  <c r="S18" i="11"/>
  <c r="O18" i="11"/>
  <c r="Q18" i="11"/>
  <c r="M18" i="11"/>
  <c r="K18" i="11"/>
  <c r="I18" i="11"/>
  <c r="G18" i="11"/>
  <c r="E18" i="11"/>
  <c r="C18" i="11"/>
  <c r="J53" i="13"/>
  <c r="F53" i="13"/>
  <c r="J50" i="13"/>
  <c r="F50" i="13"/>
  <c r="J45" i="13"/>
  <c r="F45" i="13"/>
  <c r="J21" i="13"/>
  <c r="H21" i="13"/>
  <c r="F21" i="13"/>
  <c r="D21" i="13"/>
  <c r="J14" i="13"/>
  <c r="H14" i="13"/>
  <c r="F14" i="13"/>
  <c r="D14" i="13"/>
  <c r="C26" i="5" l="1"/>
  <c r="O18" i="5"/>
  <c r="D25" i="13"/>
  <c r="H25" i="13"/>
  <c r="Q24" i="11"/>
  <c r="C24" i="11"/>
  <c r="S24" i="11"/>
  <c r="E24" i="11"/>
  <c r="U24" i="11"/>
  <c r="I24" i="11"/>
  <c r="Y24" i="11"/>
  <c r="Y33" i="11" s="1"/>
  <c r="AA18" i="11"/>
  <c r="G24" i="11"/>
  <c r="AA22" i="11"/>
  <c r="M24" i="11"/>
  <c r="K24" i="11"/>
  <c r="O24" i="11"/>
  <c r="W24" i="11"/>
  <c r="F25" i="13"/>
  <c r="J25" i="13"/>
  <c r="J27" i="13" l="1"/>
  <c r="H12" i="4" s="1"/>
  <c r="H27" i="13"/>
  <c r="H43" i="13" s="1"/>
  <c r="D27" i="13"/>
  <c r="AA24" i="11"/>
  <c r="F27" i="13"/>
  <c r="D12" i="4" s="1"/>
  <c r="D28" i="4" s="1"/>
  <c r="D36" i="12"/>
  <c r="B12" i="4" l="1"/>
  <c r="B28" i="4" s="1"/>
  <c r="B38" i="4" s="1"/>
  <c r="D43" i="13"/>
  <c r="H53" i="13"/>
  <c r="H45" i="13"/>
  <c r="F12" i="4"/>
  <c r="D40" i="13"/>
  <c r="D48" i="13" s="1"/>
  <c r="D50" i="13" s="1"/>
  <c r="H40" i="13"/>
  <c r="H48" i="13" s="1"/>
  <c r="H50" i="13" s="1"/>
  <c r="F40" i="13"/>
  <c r="J40" i="13"/>
  <c r="F14" i="9"/>
  <c r="D53" i="13" l="1"/>
  <c r="D45" i="13"/>
  <c r="D19" i="12"/>
  <c r="E40" i="9" l="1"/>
  <c r="G40" i="9"/>
  <c r="I40" i="9"/>
  <c r="E35" i="9"/>
  <c r="E45" i="9" s="1"/>
  <c r="G35" i="9"/>
  <c r="G45" i="9" s="1"/>
  <c r="I35" i="9"/>
  <c r="I45" i="9" s="1"/>
  <c r="U44" i="11"/>
  <c r="W44" i="11" s="1"/>
  <c r="O38" i="5"/>
  <c r="E39" i="5"/>
  <c r="E42" i="5" s="1"/>
  <c r="H80" i="12" s="1"/>
  <c r="C39" i="5"/>
  <c r="C42" i="5" s="1"/>
  <c r="H78" i="12" s="1"/>
  <c r="I48" i="9" l="1"/>
  <c r="G48" i="9"/>
  <c r="E48" i="9"/>
  <c r="J36" i="12"/>
  <c r="G36" i="12"/>
  <c r="H36" i="12"/>
  <c r="Y41" i="11" l="1"/>
  <c r="S41" i="11"/>
  <c r="Q41" i="11"/>
  <c r="O41" i="11"/>
  <c r="M41" i="11"/>
  <c r="K41" i="11"/>
  <c r="I41" i="11"/>
  <c r="G41" i="11"/>
  <c r="E41" i="11"/>
  <c r="C41" i="11"/>
  <c r="C29" i="11"/>
  <c r="C33" i="11" s="1"/>
  <c r="U40" i="11"/>
  <c r="F36" i="12"/>
  <c r="F19" i="12"/>
  <c r="W40" i="11" l="1"/>
  <c r="AA40" i="11" s="1"/>
  <c r="AA41" i="11" s="1"/>
  <c r="U41" i="11"/>
  <c r="F38" i="12"/>
  <c r="W41" i="11" l="1"/>
  <c r="F85" i="4"/>
  <c r="U45" i="11"/>
  <c r="W45" i="11" s="1"/>
  <c r="D64" i="4" l="1"/>
  <c r="O29" i="5"/>
  <c r="G39" i="5"/>
  <c r="G42" i="5" s="1"/>
  <c r="G22" i="5"/>
  <c r="G26" i="5" s="1"/>
  <c r="U36" i="11" l="1"/>
  <c r="F85" i="12" s="1"/>
  <c r="F86" i="12" s="1"/>
  <c r="F88" i="12" s="1"/>
  <c r="U12" i="11"/>
  <c r="G46" i="11"/>
  <c r="G49" i="11" s="1"/>
  <c r="G29" i="11"/>
  <c r="G33" i="11" s="1"/>
  <c r="W12" i="11" l="1"/>
  <c r="H64" i="4"/>
  <c r="O13" i="5"/>
  <c r="M39" i="5"/>
  <c r="M42" i="5" s="1"/>
  <c r="I39" i="5"/>
  <c r="I42" i="5" s="1"/>
  <c r="H83" i="12" s="1"/>
  <c r="U48" i="11"/>
  <c r="Q46" i="11"/>
  <c r="Q49" i="11" s="1"/>
  <c r="O46" i="11"/>
  <c r="O49" i="11" s="1"/>
  <c r="M46" i="11"/>
  <c r="M49" i="11" s="1"/>
  <c r="K46" i="11"/>
  <c r="K49" i="11" s="1"/>
  <c r="I46" i="11"/>
  <c r="I49" i="11" s="1"/>
  <c r="D83" i="12" s="1"/>
  <c r="E46" i="11"/>
  <c r="E49" i="11" s="1"/>
  <c r="D80" i="12" s="1"/>
  <c r="C46" i="11"/>
  <c r="C49" i="11" s="1"/>
  <c r="D78" i="12" s="1"/>
  <c r="S46" i="11"/>
  <c r="S49" i="11" s="1"/>
  <c r="Y46" i="11"/>
  <c r="Y49" i="11" s="1"/>
  <c r="D87" i="12" s="1"/>
  <c r="AA44" i="11"/>
  <c r="W36" i="11"/>
  <c r="AA36" i="11" s="1"/>
  <c r="J21" i="9"/>
  <c r="J14" i="9"/>
  <c r="F21" i="9"/>
  <c r="F25" i="9" s="1"/>
  <c r="H85" i="12" l="1"/>
  <c r="D84" i="12"/>
  <c r="W48" i="11"/>
  <c r="AA48" i="11" s="1"/>
  <c r="J25" i="9"/>
  <c r="J27" i="9" s="1"/>
  <c r="AA12" i="11"/>
  <c r="F27" i="9"/>
  <c r="D80" i="4"/>
  <c r="H80" i="4"/>
  <c r="AA45" i="11"/>
  <c r="AA46" i="11" s="1"/>
  <c r="J86" i="12"/>
  <c r="J88" i="12" s="1"/>
  <c r="J71" i="12"/>
  <c r="J63" i="12"/>
  <c r="F71" i="12"/>
  <c r="F63" i="12"/>
  <c r="AA49" i="11" l="1"/>
  <c r="F45" i="9"/>
  <c r="J48" i="9"/>
  <c r="D38" i="4"/>
  <c r="D40" i="4" s="1"/>
  <c r="D82" i="4" s="1"/>
  <c r="D84" i="4" s="1"/>
  <c r="D86" i="4" s="1"/>
  <c r="H28" i="4"/>
  <c r="H38" i="4" s="1"/>
  <c r="H40" i="4" s="1"/>
  <c r="H82" i="4" s="1"/>
  <c r="H84" i="4" s="1"/>
  <c r="H86" i="4" s="1"/>
  <c r="O41" i="5"/>
  <c r="U46" i="11"/>
  <c r="U49" i="11" s="1"/>
  <c r="D85" i="12" s="1"/>
  <c r="W46" i="11"/>
  <c r="W49" i="11" s="1"/>
  <c r="J73" i="12"/>
  <c r="J90" i="12" s="1"/>
  <c r="F73" i="12"/>
  <c r="F90" i="12" s="1"/>
  <c r="J38" i="12"/>
  <c r="H71" i="12"/>
  <c r="D71" i="12"/>
  <c r="H63" i="12"/>
  <c r="D63" i="12"/>
  <c r="A43" i="12"/>
  <c r="H19" i="12"/>
  <c r="K29" i="11"/>
  <c r="K33" i="11" s="1"/>
  <c r="F80" i="4"/>
  <c r="B80" i="4"/>
  <c r="F64" i="4"/>
  <c r="H14" i="9"/>
  <c r="D21" i="9"/>
  <c r="M22" i="5"/>
  <c r="M26" i="5" s="1"/>
  <c r="I22" i="5"/>
  <c r="I26" i="5" s="1"/>
  <c r="E22" i="5"/>
  <c r="E26" i="5" s="1"/>
  <c r="Q29" i="11"/>
  <c r="Q33" i="11" s="1"/>
  <c r="O29" i="11"/>
  <c r="O33" i="11" s="1"/>
  <c r="I29" i="11"/>
  <c r="I33" i="11" s="1"/>
  <c r="E29" i="11"/>
  <c r="E33" i="11" s="1"/>
  <c r="I25" i="9"/>
  <c r="G25" i="9"/>
  <c r="E25" i="9"/>
  <c r="H21" i="9"/>
  <c r="D14" i="9"/>
  <c r="M29" i="11"/>
  <c r="M33" i="11" s="1"/>
  <c r="D25" i="9" l="1"/>
  <c r="D27" i="9" s="1"/>
  <c r="D38" i="9" s="1"/>
  <c r="D40" i="9" s="1"/>
  <c r="J40" i="9"/>
  <c r="H25" i="9"/>
  <c r="H27" i="9" s="1"/>
  <c r="H38" i="9" s="1"/>
  <c r="O25" i="5"/>
  <c r="AA27" i="11"/>
  <c r="U29" i="11"/>
  <c r="U33" i="11" s="1"/>
  <c r="S29" i="11"/>
  <c r="S33" i="11" s="1"/>
  <c r="H73" i="12"/>
  <c r="D38" i="12"/>
  <c r="H38" i="12"/>
  <c r="D73" i="12"/>
  <c r="D86" i="12" l="1"/>
  <c r="D88" i="12" s="1"/>
  <c r="F28" i="4"/>
  <c r="F38" i="4" s="1"/>
  <c r="F40" i="4" s="1"/>
  <c r="F82" i="4" s="1"/>
  <c r="F84" i="4" s="1"/>
  <c r="F86" i="4" s="1"/>
  <c r="K22" i="5"/>
  <c r="K26" i="5" s="1"/>
  <c r="O22" i="5"/>
  <c r="O26" i="5" s="1"/>
  <c r="W29" i="11"/>
  <c r="W33" i="11" s="1"/>
  <c r="AA28" i="11"/>
  <c r="AA29" i="11" s="1"/>
  <c r="D90" i="12" l="1"/>
  <c r="H40" i="9"/>
  <c r="H48" i="9"/>
  <c r="D48" i="9"/>
  <c r="O37" i="5"/>
  <c r="O39" i="5" s="1"/>
  <c r="O42" i="5" s="1"/>
  <c r="K39" i="5"/>
  <c r="B40" i="4"/>
  <c r="B82" i="4" s="1"/>
  <c r="K42" i="5" l="1"/>
  <c r="AA32" i="11"/>
  <c r="AA33" i="11" s="1"/>
  <c r="H84" i="12" l="1"/>
  <c r="H86" i="12" s="1"/>
  <c r="H88" i="12" s="1"/>
  <c r="H90" i="12" s="1"/>
  <c r="B84" i="4"/>
  <c r="B86" i="4" s="1"/>
  <c r="D33" i="9"/>
  <c r="D34" i="9" s="1"/>
  <c r="D35" i="9" s="1"/>
  <c r="D43" i="9" s="1"/>
  <c r="J33" i="9"/>
  <c r="J34" i="9" s="1"/>
  <c r="J35" i="9" s="1"/>
  <c r="J45" i="9" s="1"/>
  <c r="F33" i="9"/>
  <c r="H34" i="9" l="1"/>
  <c r="H35" i="9" s="1"/>
  <c r="F34" i="9"/>
  <c r="F35" i="9" s="1"/>
  <c r="D45" i="9"/>
  <c r="H43" i="9" l="1"/>
  <c r="H45" i="9" s="1"/>
</calcChain>
</file>

<file path=xl/sharedStrings.xml><?xml version="1.0" encoding="utf-8"?>
<sst xmlns="http://schemas.openxmlformats.org/spreadsheetml/2006/main" count="432" uniqueCount="255">
  <si>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</si>
  <si>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</si>
  <si>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</si>
  <si>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</si>
  <si>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</si>
  <si>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</si>
  <si>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</si>
  <si>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</si>
  <si>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Unappropriated</t>
  </si>
  <si>
    <t>Issued and</t>
  </si>
  <si>
    <t>capital</t>
  </si>
  <si>
    <t>share</t>
  </si>
  <si>
    <t>Deferred tax assets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</si>
  <si>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</si>
  <si>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</si>
  <si>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</si>
  <si>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</si>
  <si>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</si>
  <si>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</si>
  <si>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</si>
  <si>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</si>
  <si>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</si>
  <si>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</si>
  <si>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</si>
  <si>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</si>
  <si>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</si>
  <si>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</si>
  <si>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</si>
  <si>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</si>
  <si>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</si>
  <si>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</si>
  <si>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</si>
  <si>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</si>
  <si>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</si>
  <si>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</si>
  <si>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</si>
  <si>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</si>
  <si>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</si>
  <si>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</si>
  <si>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</si>
  <si>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</si>
  <si>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</si>
  <si>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</si>
  <si>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</si>
  <si>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</si>
  <si>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</si>
  <si>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</si>
  <si>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</si>
  <si>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</si>
  <si>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</si>
  <si>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</si>
  <si>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</si>
  <si>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</si>
  <si>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</si>
  <si>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</si>
  <si>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</si>
  <si>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</si>
  <si>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</si>
  <si>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</si>
  <si>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</si>
  <si>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</si>
  <si>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</si>
  <si>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</si>
  <si>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</si>
  <si>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</si>
  <si>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</si>
  <si>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</si>
  <si>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</si>
  <si>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</si>
  <si>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</si>
  <si>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 xml:space="preserve">Revaluation </t>
  </si>
  <si>
    <t>comprehensive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</si>
  <si>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</si>
  <si>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</si>
  <si>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</si>
  <si>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</si>
  <si>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</si>
  <si>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 xml:space="preserve">Trade accounts receivable </t>
  </si>
  <si>
    <t>Advance payment for land possessory rights</t>
  </si>
  <si>
    <t>Trade accounts payable</t>
  </si>
  <si>
    <t xml:space="preserve">   from financial institutions</t>
  </si>
  <si>
    <t>Finance lease liabilities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</si>
  <si>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</si>
  <si>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</si>
  <si>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</si>
  <si>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</si>
  <si>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</si>
  <si>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</si>
  <si>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</si>
  <si>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</si>
  <si>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</si>
  <si>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</si>
  <si>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Comprehensive income for the period</t>
  </si>
  <si>
    <t xml:space="preserve">    Other comprehensive income</t>
  </si>
  <si>
    <t>Statement of cash flows (Unaudited)</t>
  </si>
  <si>
    <t>Dividends received</t>
  </si>
  <si>
    <t>Net cash from (used in) investing activities</t>
  </si>
  <si>
    <t>Net increase (decrease) in cash and cash equivalents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</si>
  <si>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</si>
  <si>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</si>
  <si>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</si>
  <si>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</si>
  <si>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</si>
  <si>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>Distribution costs</t>
  </si>
  <si>
    <t>Non-current provisions for employee benefits</t>
  </si>
  <si>
    <t>(Unaudited)</t>
  </si>
  <si>
    <t>Current income tax payable</t>
  </si>
  <si>
    <t>Total revenues</t>
  </si>
  <si>
    <t>Statement of comprehensive income (Unaudited)</t>
  </si>
  <si>
    <t>Provisions for employee benefits</t>
  </si>
  <si>
    <t xml:space="preserve">Repayment of long-term borrowings </t>
  </si>
  <si>
    <t>Unrealised (gain) loss on exchange</t>
  </si>
  <si>
    <t>Amortisation of rubber plantation development costs</t>
  </si>
  <si>
    <t xml:space="preserve">  Authorised share capital</t>
  </si>
  <si>
    <t>Depreciation and amortisation</t>
  </si>
  <si>
    <t>Restricted deposit at financial institution</t>
  </si>
  <si>
    <t xml:space="preserve">Other intangible assets </t>
  </si>
  <si>
    <t>Liabilities and equity</t>
  </si>
  <si>
    <t>Current portion of finance lease liabilities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</si>
  <si>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</si>
  <si>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</si>
  <si>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</si>
  <si>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</si>
  <si>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</si>
  <si>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2018</t>
  </si>
  <si>
    <t>Equity attributable to owners of the parent</t>
  </si>
  <si>
    <t>3, 4</t>
  </si>
  <si>
    <t>Dividends income</t>
  </si>
  <si>
    <t>Acquisition of intangible assets</t>
  </si>
  <si>
    <t>Difference from</t>
  </si>
  <si>
    <t>business combination</t>
  </si>
  <si>
    <t>under common</t>
  </si>
  <si>
    <t>control</t>
  </si>
  <si>
    <t>under common control</t>
  </si>
  <si>
    <t>Transaction with owners, recorded directly in equity</t>
  </si>
  <si>
    <t>Total transactions with owners, recorded directly in equity</t>
  </si>
  <si>
    <t xml:space="preserve">Other receivables </t>
  </si>
  <si>
    <t>Other payables</t>
  </si>
  <si>
    <t>Exchange differences on translating foreign operations</t>
  </si>
  <si>
    <t xml:space="preserve">  Owners of the parent</t>
  </si>
  <si>
    <t xml:space="preserve">Unappropriated </t>
  </si>
  <si>
    <t>(Deficit)</t>
  </si>
  <si>
    <t>Translating</t>
  </si>
  <si>
    <t>foreign</t>
  </si>
  <si>
    <t>operations</t>
  </si>
  <si>
    <t>surplus</t>
  </si>
  <si>
    <t>of the parent</t>
  </si>
  <si>
    <t xml:space="preserve">   Distributions to owners of the parent</t>
  </si>
  <si>
    <t>paid-up</t>
  </si>
  <si>
    <t xml:space="preserve">   Dividends paid in subsidiary</t>
  </si>
  <si>
    <t>Trade and other accounts payable</t>
  </si>
  <si>
    <t>Proceeds from short-term borrowings from related party</t>
  </si>
  <si>
    <t>income (expense)</t>
  </si>
  <si>
    <t>Total comprehensive income (expense) for the period</t>
  </si>
  <si>
    <t>Loss on written-off of property, plant and equipment</t>
  </si>
  <si>
    <t>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</si>
  <si>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</si>
  <si>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</si>
  <si>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</si>
  <si>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</si>
  <si>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3, 8</t>
  </si>
  <si>
    <t>Profit (loss) attributable to:</t>
  </si>
  <si>
    <t>Profit (loss) for the period</t>
  </si>
  <si>
    <t xml:space="preserve">Total comprehensive income (expense) for the period </t>
  </si>
  <si>
    <t>Short-term loans to other party</t>
  </si>
  <si>
    <t>Increase in restriced deposit at financial institution</t>
  </si>
  <si>
    <t>Profit (loss) before income tax expense</t>
  </si>
  <si>
    <t>Losses on inventories devaluation</t>
  </si>
  <si>
    <t>Items that will be reclassified subsequently to profit or loss</t>
  </si>
  <si>
    <t>Retained earnings (Deficit)</t>
  </si>
  <si>
    <t>Losses on remeasurements of defined benefit plans</t>
  </si>
  <si>
    <t>30 June</t>
  </si>
  <si>
    <t xml:space="preserve">Six-month period ended </t>
  </si>
  <si>
    <t>Six-month period ended</t>
  </si>
  <si>
    <t>Revenue</t>
  </si>
  <si>
    <t>Total revenue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</si>
  <si>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</si>
  <si>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Item that will be reclassified subsequently to profit or loss</t>
  </si>
  <si>
    <t>Loss on written-off of rubber plantation development costs</t>
  </si>
  <si>
    <t>Acquisition of investment in subsidiary</t>
  </si>
  <si>
    <t>Dividends paid to owners of the Company</t>
  </si>
  <si>
    <t>Dividends paid to non-controlling interests</t>
  </si>
  <si>
    <t>Six-month period ended 30 June 2018</t>
  </si>
  <si>
    <t xml:space="preserve">   Dividends to owners of the Company</t>
  </si>
  <si>
    <t>Transfer to legal reserve</t>
  </si>
  <si>
    <t>    Acquisition of non-controlling interests without a change in control</t>
  </si>
  <si>
    <t>Six-month period ended 30 June 2019</t>
  </si>
  <si>
    <t>Transactions with owners, recorded directly in equity</t>
  </si>
  <si>
    <t>Other long-term investments</t>
  </si>
  <si>
    <t>Bank overdrafts and short-term loans</t>
  </si>
  <si>
    <t>Short-term loans from related parties</t>
  </si>
  <si>
    <t>Current portion of long-term loans</t>
  </si>
  <si>
    <t>Long-term loans from financial institutions</t>
  </si>
  <si>
    <t>Other non-current liabilities</t>
  </si>
  <si>
    <t xml:space="preserve">  Unappropriated (Deficit)</t>
  </si>
  <si>
    <t>Continuing operations</t>
  </si>
  <si>
    <t>Revenues from sales of goods</t>
  </si>
  <si>
    <t>Costs of sales of goods</t>
  </si>
  <si>
    <t xml:space="preserve">  from continuing operations</t>
  </si>
  <si>
    <t xml:space="preserve">Profit (loss) for the period </t>
  </si>
  <si>
    <t>Profit (loss) for the period from continuing operations</t>
  </si>
  <si>
    <t>Total items that will be reclassified subsequently</t>
  </si>
  <si>
    <t xml:space="preserve">   to profit or loss</t>
  </si>
  <si>
    <t>Total comprehensive income (expense) attributable to:</t>
  </si>
  <si>
    <t>Revenue from sale of goods</t>
  </si>
  <si>
    <t>Cost of sales of goods</t>
  </si>
  <si>
    <t xml:space="preserve">  Changes in ownership interests in subsidiaries</t>
  </si>
  <si>
    <t xml:space="preserve"> Total changes in ownership interests in subsidiaries</t>
  </si>
  <si>
    <t xml:space="preserve">    Profit or loss</t>
  </si>
  <si>
    <t>Transfer to retained earnings (deficit)</t>
  </si>
  <si>
    <t>Balance at 30 June 2018</t>
  </si>
  <si>
    <t>Balance at 1 January 2019</t>
  </si>
  <si>
    <t>Balance at 30 June 2019</t>
  </si>
  <si>
    <t>Adjustments to reconcile profit (loss) to cash receipts (payments)</t>
  </si>
  <si>
    <t>Cash and cash equivalents at 1 January</t>
  </si>
  <si>
    <t>Cash and cash equivalents at 30 June</t>
  </si>
  <si>
    <t>Payment by lessees for reduction of the outstanding liabilities</t>
  </si>
  <si>
    <t xml:space="preserve">   relating to finance leases</t>
  </si>
  <si>
    <t>(Formerly “Thai Rubber Latex Corporation (Thailand) Public Company Limited”)</t>
  </si>
  <si>
    <t>of subsidiaries</t>
  </si>
  <si>
    <t>Gain on sale of property, plant, and equipment</t>
  </si>
  <si>
    <t>Trade accounts receivable</t>
  </si>
  <si>
    <t>Decrease in bank overdrafts and short-term borrowings</t>
  </si>
  <si>
    <t>Proceeds from change in non-controlling interests</t>
  </si>
  <si>
    <t xml:space="preserve">   without a change in control</t>
  </si>
  <si>
    <t>Balance at 1 January 2018</t>
  </si>
  <si>
    <t>Balance as at 1 January 2018</t>
  </si>
  <si>
    <r>
      <rPr>
        <b/>
        <sz val="14"/>
        <rFont val="Times New Roman"/>
        <family val="1"/>
      </rPr>
      <t xml:space="preserve">Earnings (loss) per share </t>
    </r>
    <r>
      <rPr>
        <b/>
        <i/>
        <sz val="14"/>
        <rFont val="Times New Roman"/>
        <family val="1"/>
      </rPr>
      <t>(in Baht)</t>
    </r>
  </si>
  <si>
    <t>Earnings (loss) per share from continuing operations</t>
  </si>
  <si>
    <t>Share premium:</t>
  </si>
  <si>
    <t xml:space="preserve">  Share premium on ordinary shares</t>
  </si>
  <si>
    <t>Other comprehensive expense for the period, net of tax</t>
  </si>
  <si>
    <t xml:space="preserve">Total items that will be reclassified subsequently  </t>
  </si>
  <si>
    <t>Earnings (loss) per share from continuing opereations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</si>
  <si>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</si>
  <si>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Reversal of bad and doubtful debts expenses</t>
  </si>
  <si>
    <t>Taxes paid</t>
  </si>
  <si>
    <t xml:space="preserve">Net cash from operating activities </t>
  </si>
  <si>
    <t>Net cash generated from operating activities</t>
  </si>
  <si>
    <t>Net cash used in financing activities</t>
  </si>
  <si>
    <t>Share of loss of associate</t>
  </si>
  <si>
    <t>Share of profit (loss) of associate</t>
  </si>
  <si>
    <t>Retained earnings</t>
  </si>
  <si>
    <t>Transfer to retained earnings</t>
  </si>
  <si>
    <t>Share of loss of associate, net of tax</t>
  </si>
  <si>
    <t>Proceeds from repayment of short-term loans to related parties</t>
  </si>
  <si>
    <t>Repayment of short-term borrowings from related party</t>
  </si>
  <si>
    <t>Effect of exchange rate changes on cash and cash equivalents</t>
  </si>
  <si>
    <t xml:space="preserve">   Owners of the parent</t>
  </si>
  <si>
    <t>Share of other comprehensive expense of associate</t>
  </si>
  <si>
    <t xml:space="preserve">Thai Rubber Latex Group Public Company Limited and its Subsidiaries </t>
  </si>
  <si>
    <t xml:space="preserve">   Distribution to owners of the parent</t>
  </si>
  <si>
    <t xml:space="preserve">  Distributions to owners</t>
  </si>
  <si>
    <t>Tax (expense) income</t>
  </si>
  <si>
    <t>Tax expense (income)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</si>
</sst>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0.0%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3">
    <xf numFmtId="0" fontId="0" fillId="0" borderId="0" xfId="0"/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41" fontId="0" fillId="0" borderId="0" xfId="0" applyNumberFormat="1" applyFont="1" applyFill="1" applyAlignment="1"/>
    <xf numFmtId="0" fontId="0" fillId="0" borderId="0" xfId="0" applyFont="1" applyFill="1" applyAlignment="1"/>
    <xf numFmtId="41" fontId="0" fillId="0" borderId="0" xfId="2" applyNumberFormat="1" applyFont="1" applyFill="1" applyAlignment="1"/>
    <xf numFmtId="41" fontId="5" fillId="0" borderId="2" xfId="0" applyNumberFormat="1" applyFont="1" applyFill="1" applyBorder="1" applyAlignment="1"/>
    <xf numFmtId="41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41" fontId="5" fillId="0" borderId="0" xfId="0" applyNumberFormat="1" applyFont="1" applyFill="1" applyBorder="1" applyAlignment="1"/>
    <xf numFmtId="41" fontId="5" fillId="0" borderId="3" xfId="0" applyNumberFormat="1" applyFont="1" applyFill="1" applyBorder="1" applyAlignment="1"/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41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Border="1" applyAlignment="1"/>
    <xf numFmtId="41" fontId="5" fillId="0" borderId="4" xfId="0" applyNumberFormat="1" applyFont="1" applyFill="1" applyBorder="1" applyAlignment="1"/>
    <xf numFmtId="41" fontId="5" fillId="0" borderId="5" xfId="0" applyNumberFormat="1" applyFont="1" applyFill="1" applyBorder="1" applyAlignment="1"/>
    <xf numFmtId="41" fontId="0" fillId="0" borderId="3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41" fontId="0" fillId="0" borderId="5" xfId="0" applyNumberFormat="1" applyFont="1" applyFill="1" applyBorder="1" applyAlignment="1"/>
    <xf numFmtId="0" fontId="9" fillId="0" borderId="0" xfId="0" applyFont="1" applyFill="1" applyAlignment="1">
      <alignment wrapText="1"/>
    </xf>
    <xf numFmtId="0" fontId="5" fillId="0" borderId="0" xfId="0" applyFont="1" applyFill="1" applyAlignment="1"/>
    <xf numFmtId="41" fontId="13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left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left" vertical="center"/>
    </xf>
    <xf numFmtId="41" fontId="15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5" fontId="10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/>
    <xf numFmtId="41" fontId="0" fillId="0" borderId="0" xfId="0" applyNumberFormat="1" applyFont="1" applyFill="1" applyAlignment="1">
      <alignment horizontal="right"/>
    </xf>
    <xf numFmtId="41" fontId="0" fillId="0" borderId="0" xfId="0" applyNumberFormat="1" applyFill="1" applyAlignment="1">
      <alignment horizontal="right"/>
    </xf>
    <xf numFmtId="41" fontId="0" fillId="0" borderId="0" xfId="2" applyNumberFormat="1" applyFont="1" applyFill="1" applyAlignment="1">
      <alignment horizontal="right"/>
    </xf>
    <xf numFmtId="41" fontId="5" fillId="0" borderId="2" xfId="4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0" fontId="15" fillId="0" borderId="0" xfId="0" applyFont="1" applyFill="1"/>
    <xf numFmtId="41" fontId="4" fillId="0" borderId="0" xfId="2" applyNumberFormat="1" applyFont="1" applyFill="1" applyBorder="1" applyAlignment="1"/>
    <xf numFmtId="41" fontId="4" fillId="0" borderId="0" xfId="1" applyNumberFormat="1" applyFont="1" applyFill="1" applyAlignment="1"/>
    <xf numFmtId="165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166" fontId="15" fillId="0" borderId="0" xfId="1" applyNumberFormat="1" applyFont="1" applyFill="1" applyAlignment="1"/>
    <xf numFmtId="0" fontId="15" fillId="0" borderId="0" xfId="0" applyFont="1" applyFill="1" applyAlignment="1"/>
    <xf numFmtId="166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/>
    <xf numFmtId="0" fontId="16" fillId="0" borderId="0" xfId="0" applyFont="1" applyFill="1" applyAlignment="1"/>
    <xf numFmtId="166" fontId="15" fillId="0" borderId="5" xfId="1" applyNumberFormat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167" fontId="13" fillId="0" borderId="0" xfId="0" applyNumberFormat="1" applyFont="1" applyFill="1" applyAlignment="1">
      <alignment vertical="center"/>
    </xf>
    <xf numFmtId="167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0" fillId="0" borderId="0" xfId="4" applyNumberFormat="1" applyFont="1" applyFill="1" applyAlignment="1">
      <alignment horizontal="center" vertical="center"/>
    </xf>
    <xf numFmtId="43" fontId="0" fillId="0" borderId="0" xfId="1" applyFont="1" applyFill="1"/>
    <xf numFmtId="41" fontId="5" fillId="0" borderId="0" xfId="4" applyNumberFormat="1" applyFont="1" applyFill="1" applyAlignment="1">
      <alignment horizontal="center" vertical="center"/>
    </xf>
    <xf numFmtId="41" fontId="4" fillId="0" borderId="0" xfId="1" applyNumberFormat="1" applyFont="1" applyFill="1" applyAlignment="1">
      <alignment horizontal="center" vertical="center"/>
    </xf>
    <xf numFmtId="41" fontId="4" fillId="0" borderId="0" xfId="1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vertical="center"/>
    </xf>
    <xf numFmtId="41" fontId="8" fillId="0" borderId="0" xfId="0" applyNumberFormat="1" applyFont="1" applyFill="1" applyBorder="1" applyAlignment="1">
      <alignment horizontal="center" vertical="center"/>
    </xf>
    <xf numFmtId="166" fontId="15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horizontal="center" vertical="center"/>
    </xf>
    <xf numFmtId="41" fontId="5" fillId="2" borderId="2" xfId="0" applyNumberFormat="1" applyFont="1" applyFill="1" applyBorder="1" applyAlignment="1"/>
    <xf numFmtId="166" fontId="6" fillId="0" borderId="3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165" fontId="0" fillId="0" borderId="0" xfId="9" applyNumberFormat="1" applyFont="1" applyFill="1" applyBorder="1" applyAlignment="1" applyProtection="1">
      <alignment horizontal="left"/>
      <protection locked="0"/>
    </xf>
    <xf numFmtId="166" fontId="6" fillId="0" borderId="5" xfId="1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4" applyNumberFormat="1" applyFont="1" applyFill="1" applyAlignment="1">
      <alignment horizontal="center"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/>
    </xf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left"/>
    </xf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/>
    <xf numFmtId="165" fontId="0" fillId="0" borderId="0" xfId="0" applyNumberFormat="1" applyFont="1" applyFill="1" applyBorder="1" applyAlignment="1"/>
    <xf numFmtId="165" fontId="7" fillId="0" borderId="0" xfId="0" applyNumberFormat="1" applyFont="1" applyFill="1" applyAlignment="1"/>
    <xf numFmtId="165" fontId="8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left"/>
    </xf>
    <xf numFmtId="165" fontId="5" fillId="0" borderId="0" xfId="0" applyNumberFormat="1" applyFont="1" applyFill="1" applyAlignment="1">
      <alignment horizontal="left"/>
    </xf>
    <xf numFmtId="165" fontId="8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Alignment="1">
      <alignment horizontal="center"/>
    </xf>
    <xf numFmtId="41" fontId="4" fillId="0" borderId="0" xfId="0" applyNumberFormat="1" applyFont="1" applyFill="1" applyAlignment="1"/>
    <xf numFmtId="0" fontId="4" fillId="0" borderId="0" xfId="0" applyFont="1" applyFill="1" applyAlignment="1"/>
    <xf numFmtId="41" fontId="4" fillId="0" borderId="0" xfId="5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41" fontId="5" fillId="0" borderId="2" xfId="5" applyNumberFormat="1" applyFont="1" applyFill="1" applyBorder="1" applyAlignment="1">
      <alignment horizontal="right"/>
    </xf>
    <xf numFmtId="41" fontId="5" fillId="0" borderId="0" xfId="5" applyNumberFormat="1" applyFont="1" applyFill="1" applyAlignment="1">
      <alignment horizontal="right"/>
    </xf>
    <xf numFmtId="41" fontId="5" fillId="0" borderId="0" xfId="5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169" fontId="4" fillId="0" borderId="0" xfId="32" applyNumberFormat="1" applyFont="1" applyFill="1" applyBorder="1" applyAlignment="1">
      <alignment horizontal="right"/>
    </xf>
    <xf numFmtId="41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5" fontId="9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/>
    <xf numFmtId="49" fontId="8" fillId="0" borderId="0" xfId="0" applyNumberFormat="1" applyFont="1" applyFill="1" applyAlignment="1">
      <alignment horizontal="center"/>
    </xf>
    <xf numFmtId="41" fontId="4" fillId="0" borderId="5" xfId="5" applyNumberFormat="1" applyFont="1" applyFill="1" applyBorder="1" applyAlignment="1">
      <alignment horizontal="right"/>
    </xf>
    <xf numFmtId="41" fontId="4" fillId="0" borderId="0" xfId="5" applyNumberFormat="1" applyFont="1" applyFill="1" applyBorder="1" applyAlignment="1">
      <alignment horizontal="right"/>
    </xf>
    <xf numFmtId="41" fontId="5" fillId="0" borderId="3" xfId="5" applyNumberFormat="1" applyFont="1" applyFill="1" applyBorder="1" applyAlignment="1">
      <alignment horizontal="right"/>
    </xf>
    <xf numFmtId="9" fontId="5" fillId="0" borderId="0" xfId="32" applyFont="1" applyFill="1" applyBorder="1" applyAlignment="1">
      <alignment horizontal="right"/>
    </xf>
    <xf numFmtId="37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166" fontId="0" fillId="0" borderId="0" xfId="1" applyNumberFormat="1" applyFont="1" applyFill="1" applyBorder="1" applyAlignment="1"/>
    <xf numFmtId="166" fontId="4" fillId="0" borderId="0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43" fontId="4" fillId="0" borderId="3" xfId="5" applyNumberFormat="1" applyFont="1" applyFill="1" applyBorder="1" applyAlignment="1">
      <alignment horizontal="right"/>
    </xf>
    <xf numFmtId="43" fontId="4" fillId="0" borderId="0" xfId="5" applyNumberFormat="1" applyFont="1" applyFill="1" applyBorder="1" applyAlignment="1">
      <alignment horizontal="right"/>
    </xf>
    <xf numFmtId="43" fontId="4" fillId="0" borderId="0" xfId="0" applyNumberFormat="1" applyFont="1" applyFill="1" applyBorder="1" applyAlignment="1">
      <alignment horizontal="right"/>
    </xf>
    <xf numFmtId="41" fontId="5" fillId="0" borderId="5" xfId="1" applyNumberFormat="1" applyFont="1" applyFill="1" applyBorder="1" applyAlignment="1">
      <alignment horizontal="right" vertical="center"/>
    </xf>
    <xf numFmtId="41" fontId="4" fillId="0" borderId="5" xfId="1" applyNumberFormat="1" applyFont="1" applyFill="1" applyBorder="1" applyAlignment="1">
      <alignment horizontal="right" vertical="center"/>
    </xf>
    <xf numFmtId="41" fontId="0" fillId="0" borderId="5" xfId="1" applyNumberFormat="1" applyFont="1" applyFill="1" applyBorder="1" applyAlignment="1">
      <alignment horizontal="center" vertical="center"/>
    </xf>
    <xf numFmtId="41" fontId="0" fillId="0" borderId="5" xfId="1" applyNumberFormat="1" applyFont="1" applyFill="1" applyBorder="1" applyAlignment="1">
      <alignment horizontal="right" vertical="center"/>
    </xf>
    <xf numFmtId="41" fontId="5" fillId="0" borderId="5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/>
    <xf numFmtId="166" fontId="6" fillId="0" borderId="0" xfId="1" applyNumberFormat="1" applyFont="1" applyFill="1" applyBorder="1" applyAlignment="1"/>
    <xf numFmtId="166" fontId="6" fillId="0" borderId="4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/>
    <xf numFmtId="43" fontId="15" fillId="0" borderId="3" xfId="5" applyNumberFormat="1" applyFont="1" applyFill="1" applyBorder="1" applyAlignment="1">
      <alignment horizontal="right"/>
    </xf>
    <xf numFmtId="43" fontId="15" fillId="0" borderId="0" xfId="5" applyNumberFormat="1" applyFont="1" applyFill="1" applyBorder="1" applyAlignment="1">
      <alignment horizontal="right"/>
    </xf>
    <xf numFmtId="43" fontId="1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41" fontId="5" fillId="0" borderId="5" xfId="5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6" fillId="0" borderId="0" xfId="0" applyFont="1" applyFill="1" applyAlignment="1">
      <alignment wrapText="1"/>
    </xf>
    <xf numFmtId="49" fontId="1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/>
    </xf>
    <xf numFmtId="41" fontId="0" fillId="0" borderId="5" xfId="5" applyNumberFormat="1" applyFont="1" applyFill="1" applyBorder="1" applyAlignment="1">
      <alignment horizontal="right"/>
    </xf>
    <xf numFmtId="166" fontId="0" fillId="0" borderId="5" xfId="1" applyNumberFormat="1" applyFont="1" applyFill="1" applyBorder="1" applyAlignment="1"/>
    <xf numFmtId="41" fontId="5" fillId="0" borderId="2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6" fillId="0" borderId="0" xfId="0" applyFont="1"/>
    <xf numFmtId="165" fontId="16" fillId="0" borderId="0" xfId="0" applyNumberFormat="1" applyFont="1" applyFill="1" applyBorder="1" applyAlignment="1">
      <alignment horizontal="left" vertical="center"/>
    </xf>
    <xf numFmtId="166" fontId="5" fillId="0" borderId="5" xfId="1" applyNumberFormat="1" applyFont="1" applyFill="1" applyBorder="1" applyAlignment="1"/>
    <xf numFmtId="166" fontId="5" fillId="0" borderId="0" xfId="1" applyNumberFormat="1" applyFont="1" applyFill="1" applyBorder="1" applyAlignment="1"/>
    <xf numFmtId="41" fontId="5" fillId="0" borderId="0" xfId="1" applyNumberFormat="1" applyFont="1" applyFill="1" applyBorder="1" applyAlignment="1"/>
    <xf numFmtId="0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18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5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6" fillId="0" borderId="0" xfId="0" applyFont="1" applyFill="1" applyBorder="1" applyAlignment="1"/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0" fillId="0" borderId="0" xfId="0" quotePrefix="1" applyNumberForma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8" fillId="0" borderId="0" xfId="0" applyNumberFormat="1" applyFont="1" applyFill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5" fillId="0" borderId="0" xfId="1" applyNumberFormat="1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</cellXfs>
  <cellStyles count="36">
    <cellStyle name="Comma" xfId="1" builtinId="3"/>
    <cellStyle name="Comma [0]" xfId="2" builtinId="6"/>
    <cellStyle name="Comma 2" xfId="3" xr:uid="{00000000-0005-0000-0000-000002000000}"/>
    <cellStyle name="Comma 2 2 3" xfId="35" xr:uid="{00000000-0005-0000-0000-000003000000}"/>
    <cellStyle name="Comma 3" xfId="4" xr:uid="{00000000-0005-0000-0000-000004000000}"/>
    <cellStyle name="Comma 3 2 3" xfId="33" xr:uid="{00000000-0005-0000-0000-000005000000}"/>
    <cellStyle name="Comma 3 5" xfId="34" xr:uid="{00000000-0005-0000-0000-000006000000}"/>
    <cellStyle name="Comma 4" xfId="5" xr:uid="{00000000-0005-0000-0000-000007000000}"/>
    <cellStyle name="Normal" xfId="0" builtinId="0"/>
    <cellStyle name="Normal - Style1" xfId="6" xr:uid="{00000000-0005-0000-0000-000009000000}"/>
    <cellStyle name="Normal 10" xfId="7" xr:uid="{00000000-0005-0000-0000-00000A000000}"/>
    <cellStyle name="Normal 11" xfId="8" xr:uid="{00000000-0005-0000-0000-00000B000000}"/>
    <cellStyle name="Normal 12" xfId="9" xr:uid="{00000000-0005-0000-0000-00000C000000}"/>
    <cellStyle name="Normal 13" xfId="10" xr:uid="{00000000-0005-0000-0000-00000D000000}"/>
    <cellStyle name="Normal 14" xfId="11" xr:uid="{00000000-0005-0000-0000-00000E000000}"/>
    <cellStyle name="Normal 15" xfId="12" xr:uid="{00000000-0005-0000-0000-00000F000000}"/>
    <cellStyle name="Normal 16" xfId="13" xr:uid="{00000000-0005-0000-0000-000010000000}"/>
    <cellStyle name="Normal 17" xfId="14" xr:uid="{00000000-0005-0000-0000-000011000000}"/>
    <cellStyle name="Normal 18" xfId="15" xr:uid="{00000000-0005-0000-0000-000012000000}"/>
    <cellStyle name="Normal 19" xfId="16" xr:uid="{00000000-0005-0000-0000-000013000000}"/>
    <cellStyle name="Normal 2" xfId="17" xr:uid="{00000000-0005-0000-0000-000014000000}"/>
    <cellStyle name="Normal 2 2" xfId="18" xr:uid="{00000000-0005-0000-0000-000015000000}"/>
    <cellStyle name="Normal 20" xfId="19" xr:uid="{00000000-0005-0000-0000-000016000000}"/>
    <cellStyle name="Normal 21" xfId="20" xr:uid="{00000000-0005-0000-0000-000017000000}"/>
    <cellStyle name="Normal 22" xfId="21" xr:uid="{00000000-0005-0000-0000-000018000000}"/>
    <cellStyle name="Normal 23" xfId="22" xr:uid="{00000000-0005-0000-0000-000019000000}"/>
    <cellStyle name="Normal 24" xfId="23" xr:uid="{00000000-0005-0000-0000-00001A000000}"/>
    <cellStyle name="Normal 25" xfId="24" xr:uid="{00000000-0005-0000-0000-00001B000000}"/>
    <cellStyle name="Normal 3" xfId="25" xr:uid="{00000000-0005-0000-0000-00001C000000}"/>
    <cellStyle name="Normal 4" xfId="26" xr:uid="{00000000-0005-0000-0000-00001D000000}"/>
    <cellStyle name="Normal 5" xfId="27" xr:uid="{00000000-0005-0000-0000-00001E000000}"/>
    <cellStyle name="Normal 6" xfId="28" xr:uid="{00000000-0005-0000-0000-00001F000000}"/>
    <cellStyle name="Normal 7" xfId="29" xr:uid="{00000000-0005-0000-0000-000020000000}"/>
    <cellStyle name="Normal 8" xfId="30" xr:uid="{00000000-0005-0000-0000-000021000000}"/>
    <cellStyle name="Normal 9" xfId="31" xr:uid="{00000000-0005-0000-0000-000022000000}"/>
    <cellStyle name="Percent 2" xfId="32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"/>
  <sheetViews>
    <sheetView view="pageBreakPreview" topLeftCell="A10" zoomScale="80" zoomScaleNormal="100" zoomScaleSheetLayoutView="80" workbookViewId="0">
      <selection activeCell="E15" sqref="E15"/>
    </sheetView>
  </sheetViews>
  <sheetFormatPr defaultColWidth="9.140625" defaultRowHeight="15" x14ac:dyDescent="0.25"/>
  <cols>
    <col min="1" max="1" width="42.28515625" style="20" customWidth="1"/>
    <col min="2" max="2" width="5.85546875" style="18" customWidth="1"/>
    <col min="3" max="3" width="1.140625" style="20" customWidth="1"/>
    <col min="4" max="4" width="14.140625" style="14" customWidth="1"/>
    <col min="5" max="5" width="1.140625" style="24" customWidth="1"/>
    <col min="6" max="6" width="14.140625" style="14" customWidth="1"/>
    <col min="7" max="7" width="1.140625" style="14" customWidth="1"/>
    <col min="8" max="8" width="12.28515625" style="24" customWidth="1"/>
    <col min="9" max="9" width="1.140625" style="24" customWidth="1"/>
    <col min="10" max="10" width="14.28515625" style="24" customWidth="1"/>
    <col min="11" max="16384" width="9.140625" style="21"/>
  </cols>
  <sheetData>
    <row r="1" spans="1:10" s="61" customFormat="1" ht="18.75" customHeight="1" x14ac:dyDescent="0.25">
      <c r="A1" s="264" t="s">
        <v>250</v>
      </c>
      <c r="B1" s="66"/>
      <c r="C1" s="67"/>
      <c r="D1" s="68"/>
      <c r="E1" s="57"/>
      <c r="F1" s="68"/>
      <c r="G1" s="68"/>
      <c r="H1" s="57"/>
      <c r="I1" s="57"/>
      <c r="J1" s="57"/>
    </row>
    <row r="2" spans="1:10" s="61" customFormat="1" ht="18.75" customHeight="1" x14ac:dyDescent="0.35">
      <c r="A2" s="265" t="s">
        <v>218</v>
      </c>
      <c r="B2" s="66"/>
      <c r="C2" s="67"/>
      <c r="D2" s="68"/>
      <c r="E2" s="57"/>
      <c r="F2" s="68"/>
      <c r="G2" s="68"/>
      <c r="H2" s="57"/>
      <c r="I2" s="57"/>
      <c r="J2" s="57"/>
    </row>
    <row r="3" spans="1:10" s="26" customFormat="1" ht="18.75" customHeight="1" x14ac:dyDescent="0.25">
      <c r="A3" s="10" t="s">
        <v>50</v>
      </c>
      <c r="B3" s="9"/>
      <c r="C3" s="69"/>
      <c r="D3" s="70"/>
      <c r="E3" s="53"/>
      <c r="F3" s="70"/>
      <c r="G3" s="70"/>
      <c r="H3" s="53"/>
      <c r="I3" s="53"/>
      <c r="J3" s="53"/>
    </row>
    <row r="4" spans="1:10" ht="18.75" customHeight="1" x14ac:dyDescent="0.25"/>
    <row r="5" spans="1:10" ht="18.75" customHeight="1" x14ac:dyDescent="0.25">
      <c r="D5" s="284" t="s">
        <v>2</v>
      </c>
      <c r="E5" s="284"/>
      <c r="F5" s="284"/>
      <c r="G5" s="284"/>
      <c r="H5" s="286" t="s">
        <v>15</v>
      </c>
      <c r="I5" s="286"/>
      <c r="J5" s="286"/>
    </row>
    <row r="6" spans="1:10" ht="18.75" customHeight="1" x14ac:dyDescent="0.25">
      <c r="C6" s="1"/>
      <c r="D6" s="284" t="s">
        <v>16</v>
      </c>
      <c r="E6" s="284"/>
      <c r="F6" s="284"/>
      <c r="G6" s="284"/>
      <c r="H6" s="284" t="s">
        <v>16</v>
      </c>
      <c r="I6" s="284"/>
      <c r="J6" s="284"/>
    </row>
    <row r="7" spans="1:10" ht="18.75" customHeight="1" x14ac:dyDescent="0.25">
      <c r="C7" s="1"/>
      <c r="D7" s="11" t="s">
        <v>171</v>
      </c>
      <c r="E7" s="11"/>
      <c r="F7" s="11" t="s">
        <v>1</v>
      </c>
      <c r="G7" s="11"/>
      <c r="H7" s="11" t="s">
        <v>171</v>
      </c>
      <c r="I7" s="11"/>
      <c r="J7" s="11" t="s">
        <v>1</v>
      </c>
    </row>
    <row r="8" spans="1:10" ht="18.75" customHeight="1" x14ac:dyDescent="0.25">
      <c r="A8" s="1" t="s">
        <v>17</v>
      </c>
      <c r="B8" s="3" t="s">
        <v>25</v>
      </c>
      <c r="C8" s="1"/>
      <c r="D8" s="92" t="s">
        <v>155</v>
      </c>
      <c r="E8" s="91"/>
      <c r="F8" s="92" t="s">
        <v>124</v>
      </c>
      <c r="G8" s="90"/>
      <c r="H8" s="92" t="s">
        <v>155</v>
      </c>
      <c r="I8" s="91"/>
      <c r="J8" s="92" t="s">
        <v>124</v>
      </c>
    </row>
    <row r="9" spans="1:10" ht="18.75" customHeight="1" x14ac:dyDescent="0.25">
      <c r="A9" s="1"/>
      <c r="B9" s="3"/>
      <c r="C9" s="1"/>
      <c r="D9" s="92" t="s">
        <v>105</v>
      </c>
      <c r="E9" s="91"/>
      <c r="F9" s="92"/>
      <c r="G9" s="90"/>
      <c r="H9" s="92" t="s">
        <v>105</v>
      </c>
      <c r="I9" s="91"/>
      <c r="J9" s="92"/>
    </row>
    <row r="10" spans="1:10" ht="18.75" customHeight="1" x14ac:dyDescent="0.25">
      <c r="A10" s="1"/>
      <c r="B10" s="3"/>
      <c r="C10" s="1"/>
      <c r="D10" s="285" t="s">
        <v>89</v>
      </c>
      <c r="E10" s="285"/>
      <c r="F10" s="285"/>
      <c r="G10" s="285"/>
      <c r="H10" s="285"/>
      <c r="I10" s="285"/>
      <c r="J10" s="285"/>
    </row>
    <row r="11" spans="1:10" s="30" customFormat="1" ht="18.75" customHeight="1" x14ac:dyDescent="0.25">
      <c r="A11" s="51" t="s">
        <v>18</v>
      </c>
      <c r="B11" s="28"/>
      <c r="C11" s="28"/>
      <c r="D11" s="29"/>
      <c r="E11" s="29"/>
      <c r="F11" s="29"/>
      <c r="G11" s="29"/>
      <c r="H11" s="29"/>
      <c r="I11" s="29"/>
      <c r="J11" s="29"/>
    </row>
    <row r="12" spans="1:10" s="30" customFormat="1" ht="18.75" customHeight="1" x14ac:dyDescent="0.25">
      <c r="A12" s="34" t="s">
        <v>51</v>
      </c>
      <c r="B12" s="28"/>
      <c r="C12" s="28"/>
      <c r="D12" s="29">
        <v>89114</v>
      </c>
      <c r="E12" s="29"/>
      <c r="F12" s="29">
        <v>157595</v>
      </c>
      <c r="G12" s="29"/>
      <c r="H12" s="29">
        <v>12543</v>
      </c>
      <c r="I12" s="29"/>
      <c r="J12" s="29">
        <v>43079</v>
      </c>
    </row>
    <row r="13" spans="1:10" s="30" customFormat="1" ht="18.75" customHeight="1" x14ac:dyDescent="0.25">
      <c r="A13" s="34" t="s">
        <v>77</v>
      </c>
      <c r="B13" s="28" t="s">
        <v>126</v>
      </c>
      <c r="C13" s="28"/>
      <c r="D13" s="29">
        <v>1125027</v>
      </c>
      <c r="E13" s="29"/>
      <c r="F13" s="29">
        <v>987071</v>
      </c>
      <c r="G13" s="29"/>
      <c r="H13" s="95">
        <v>702810</v>
      </c>
      <c r="I13" s="29"/>
      <c r="J13" s="95">
        <v>849776</v>
      </c>
    </row>
    <row r="14" spans="1:10" s="30" customFormat="1" ht="18.75" customHeight="1" x14ac:dyDescent="0.25">
      <c r="A14" s="34" t="s">
        <v>136</v>
      </c>
      <c r="B14" s="28">
        <v>3</v>
      </c>
      <c r="C14" s="28"/>
      <c r="D14" s="29">
        <v>126534</v>
      </c>
      <c r="E14" s="29"/>
      <c r="F14" s="29">
        <v>127680</v>
      </c>
      <c r="G14" s="29"/>
      <c r="H14" s="29">
        <v>63250</v>
      </c>
      <c r="I14" s="29"/>
      <c r="J14" s="29">
        <v>71951</v>
      </c>
    </row>
    <row r="15" spans="1:10" s="30" customFormat="1" ht="18.75" customHeight="1" x14ac:dyDescent="0.25">
      <c r="A15" s="34" t="s">
        <v>43</v>
      </c>
      <c r="B15" s="28">
        <v>3</v>
      </c>
      <c r="C15" s="28"/>
      <c r="D15" s="31">
        <v>0</v>
      </c>
      <c r="E15" s="31"/>
      <c r="F15" s="31">
        <v>0</v>
      </c>
      <c r="G15" s="31"/>
      <c r="H15" s="29">
        <v>992933</v>
      </c>
      <c r="I15" s="29"/>
      <c r="J15" s="29">
        <v>1030933</v>
      </c>
    </row>
    <row r="16" spans="1:10" s="30" customFormat="1" ht="18.75" customHeight="1" x14ac:dyDescent="0.25">
      <c r="A16" s="187" t="s">
        <v>164</v>
      </c>
      <c r="B16" s="28"/>
      <c r="C16" s="28"/>
      <c r="D16" s="31">
        <v>6000</v>
      </c>
      <c r="E16" s="31"/>
      <c r="F16" s="31">
        <v>0</v>
      </c>
      <c r="G16" s="31"/>
      <c r="H16" s="29">
        <v>6000</v>
      </c>
      <c r="I16" s="29"/>
      <c r="J16" s="29">
        <v>0</v>
      </c>
    </row>
    <row r="17" spans="1:10" s="30" customFormat="1" ht="18.75" customHeight="1" x14ac:dyDescent="0.25">
      <c r="A17" s="34" t="s">
        <v>35</v>
      </c>
      <c r="B17" s="28"/>
      <c r="C17" s="28"/>
      <c r="D17" s="29">
        <v>967970</v>
      </c>
      <c r="E17" s="29"/>
      <c r="F17" s="29">
        <v>1250962</v>
      </c>
      <c r="G17" s="29"/>
      <c r="H17" s="29">
        <v>561946</v>
      </c>
      <c r="I17" s="29"/>
      <c r="J17" s="29">
        <v>798402</v>
      </c>
    </row>
    <row r="18" spans="1:10" s="30" customFormat="1" ht="18.75" customHeight="1" x14ac:dyDescent="0.25">
      <c r="A18" s="34" t="s">
        <v>0</v>
      </c>
      <c r="B18" s="28"/>
      <c r="C18" s="28"/>
      <c r="D18" s="29">
        <v>56877</v>
      </c>
      <c r="E18" s="29"/>
      <c r="F18" s="29">
        <v>64948</v>
      </c>
      <c r="G18" s="29"/>
      <c r="H18" s="29">
        <v>42252</v>
      </c>
      <c r="I18" s="29"/>
      <c r="J18" s="29">
        <v>54065</v>
      </c>
    </row>
    <row r="19" spans="1:10" s="30" customFormat="1" ht="18.75" customHeight="1" x14ac:dyDescent="0.25">
      <c r="A19" s="99" t="s">
        <v>52</v>
      </c>
      <c r="B19" s="28"/>
      <c r="C19" s="28"/>
      <c r="D19" s="32">
        <f>SUM(D12:D18)</f>
        <v>2371522</v>
      </c>
      <c r="E19" s="33"/>
      <c r="F19" s="32">
        <f>SUM(F12:F18)</f>
        <v>2588256</v>
      </c>
      <c r="G19" s="35"/>
      <c r="H19" s="32">
        <f>SUM(H12:H18)</f>
        <v>2381734</v>
      </c>
      <c r="I19" s="33"/>
      <c r="J19" s="32">
        <f>SUM(J12:J18)</f>
        <v>2848206</v>
      </c>
    </row>
    <row r="20" spans="1:10" ht="18.75" customHeight="1" x14ac:dyDescent="0.25">
      <c r="D20" s="23"/>
      <c r="E20" s="23"/>
      <c r="F20" s="23"/>
      <c r="G20" s="23"/>
      <c r="H20" s="23"/>
      <c r="I20" s="23"/>
      <c r="J20" s="23"/>
    </row>
    <row r="21" spans="1:10" s="30" customFormat="1" ht="18.95" customHeight="1" x14ac:dyDescent="0.25">
      <c r="A21" s="51" t="s">
        <v>20</v>
      </c>
      <c r="B21" s="28"/>
      <c r="C21" s="28"/>
      <c r="D21" s="94"/>
      <c r="E21" s="29"/>
      <c r="F21" s="94"/>
      <c r="G21" s="29"/>
      <c r="H21" s="29"/>
      <c r="I21" s="29"/>
      <c r="J21" s="29"/>
    </row>
    <row r="22" spans="1:10" s="30" customFormat="1" ht="18.95" customHeight="1" x14ac:dyDescent="0.25">
      <c r="A22" s="34" t="s">
        <v>115</v>
      </c>
      <c r="B22" s="28"/>
      <c r="C22" s="28"/>
      <c r="D22" s="94">
        <v>16654</v>
      </c>
      <c r="E22" s="29"/>
      <c r="F22" s="94">
        <v>16621</v>
      </c>
      <c r="G22" s="29"/>
      <c r="H22" s="29">
        <v>6565</v>
      </c>
      <c r="I22" s="29"/>
      <c r="J22" s="29">
        <v>6532</v>
      </c>
    </row>
    <row r="23" spans="1:10" s="30" customFormat="1" ht="18.75" customHeight="1" x14ac:dyDescent="0.25">
      <c r="A23" s="34" t="s">
        <v>87</v>
      </c>
      <c r="B23" s="28">
        <v>5</v>
      </c>
      <c r="C23" s="28"/>
      <c r="D23" s="94">
        <v>30699</v>
      </c>
      <c r="E23" s="29"/>
      <c r="F23" s="94">
        <v>30982</v>
      </c>
      <c r="G23" s="29"/>
      <c r="H23" s="29">
        <v>0</v>
      </c>
      <c r="I23" s="29"/>
      <c r="J23" s="29">
        <v>0</v>
      </c>
    </row>
    <row r="24" spans="1:10" s="30" customFormat="1" ht="18.75" customHeight="1" x14ac:dyDescent="0.25">
      <c r="A24" s="34" t="s">
        <v>26</v>
      </c>
      <c r="B24" s="28">
        <v>6</v>
      </c>
      <c r="C24" s="28"/>
      <c r="D24" s="96">
        <v>0</v>
      </c>
      <c r="E24" s="29"/>
      <c r="F24" s="96">
        <v>0</v>
      </c>
      <c r="G24" s="31"/>
      <c r="H24" s="29">
        <v>1873274</v>
      </c>
      <c r="I24" s="29"/>
      <c r="J24" s="29">
        <v>1873274</v>
      </c>
    </row>
    <row r="25" spans="1:10" s="30" customFormat="1" ht="18.75" customHeight="1" x14ac:dyDescent="0.25">
      <c r="A25" s="256" t="s">
        <v>188</v>
      </c>
      <c r="B25" s="28"/>
      <c r="C25" s="28"/>
      <c r="D25" s="29">
        <v>81200</v>
      </c>
      <c r="E25" s="29"/>
      <c r="F25" s="29">
        <v>81200</v>
      </c>
      <c r="G25" s="31"/>
      <c r="H25" s="29">
        <v>81200</v>
      </c>
      <c r="I25" s="29"/>
      <c r="J25" s="29">
        <v>81200</v>
      </c>
    </row>
    <row r="26" spans="1:10" s="30" customFormat="1" ht="18.75" customHeight="1" x14ac:dyDescent="0.25">
      <c r="A26" s="34" t="s">
        <v>53</v>
      </c>
      <c r="B26" s="28"/>
      <c r="C26" s="28"/>
      <c r="D26" s="94">
        <v>561070</v>
      </c>
      <c r="E26" s="29"/>
      <c r="F26" s="94">
        <v>561070</v>
      </c>
      <c r="G26" s="29"/>
      <c r="H26" s="29">
        <v>120590</v>
      </c>
      <c r="I26" s="29"/>
      <c r="J26" s="29">
        <v>120590</v>
      </c>
    </row>
    <row r="27" spans="1:10" s="30" customFormat="1" ht="18.75" customHeight="1" x14ac:dyDescent="0.25">
      <c r="A27" s="34" t="s">
        <v>54</v>
      </c>
      <c r="B27" s="28">
        <v>7</v>
      </c>
      <c r="C27" s="28"/>
      <c r="D27" s="95">
        <v>3449379</v>
      </c>
      <c r="E27" s="29"/>
      <c r="F27" s="95">
        <v>3501214</v>
      </c>
      <c r="G27" s="29"/>
      <c r="H27" s="29">
        <v>1049223</v>
      </c>
      <c r="I27" s="29"/>
      <c r="J27" s="29">
        <v>1078324</v>
      </c>
    </row>
    <row r="28" spans="1:10" s="30" customFormat="1" ht="18.75" customHeight="1" x14ac:dyDescent="0.25">
      <c r="A28" s="34" t="s">
        <v>156</v>
      </c>
      <c r="B28" s="28"/>
      <c r="C28" s="28"/>
      <c r="D28" s="95">
        <v>12303</v>
      </c>
      <c r="E28" s="29"/>
      <c r="F28" s="95">
        <v>12303</v>
      </c>
      <c r="G28" s="29"/>
      <c r="H28" s="29">
        <v>0</v>
      </c>
      <c r="I28" s="29"/>
      <c r="J28" s="29">
        <v>0</v>
      </c>
    </row>
    <row r="29" spans="1:10" s="30" customFormat="1" ht="18.75" customHeight="1" x14ac:dyDescent="0.25">
      <c r="A29" s="34" t="s">
        <v>116</v>
      </c>
      <c r="B29" s="28"/>
      <c r="C29" s="28"/>
      <c r="D29" s="94">
        <v>2952</v>
      </c>
      <c r="E29" s="29"/>
      <c r="F29" s="94">
        <v>4040</v>
      </c>
      <c r="G29" s="29"/>
      <c r="H29" s="29">
        <v>274</v>
      </c>
      <c r="I29" s="29"/>
      <c r="J29" s="29">
        <v>358</v>
      </c>
    </row>
    <row r="30" spans="1:10" s="30" customFormat="1" ht="18.75" customHeight="1" x14ac:dyDescent="0.25">
      <c r="A30" s="34" t="s">
        <v>55</v>
      </c>
      <c r="B30" s="28"/>
      <c r="C30" s="28"/>
      <c r="D30" s="94">
        <v>193158</v>
      </c>
      <c r="E30" s="29"/>
      <c r="F30" s="94">
        <v>193158</v>
      </c>
      <c r="G30" s="29"/>
      <c r="H30" s="29">
        <v>6270</v>
      </c>
      <c r="I30" s="29"/>
      <c r="J30" s="29">
        <v>6270</v>
      </c>
    </row>
    <row r="31" spans="1:10" s="30" customFormat="1" ht="18.75" customHeight="1" x14ac:dyDescent="0.25">
      <c r="A31" s="34" t="s">
        <v>56</v>
      </c>
      <c r="B31" s="28"/>
      <c r="C31" s="28"/>
      <c r="D31" s="94">
        <v>889820</v>
      </c>
      <c r="E31" s="29"/>
      <c r="F31" s="94">
        <v>885902</v>
      </c>
      <c r="G31" s="29"/>
      <c r="H31" s="31">
        <v>0</v>
      </c>
      <c r="I31" s="29"/>
      <c r="J31" s="31">
        <v>0</v>
      </c>
    </row>
    <row r="32" spans="1:10" s="30" customFormat="1" ht="18.75" customHeight="1" x14ac:dyDescent="0.25">
      <c r="A32" s="34" t="s">
        <v>57</v>
      </c>
      <c r="C32" s="28"/>
      <c r="D32" s="94">
        <v>179369</v>
      </c>
      <c r="E32" s="29"/>
      <c r="F32" s="94">
        <v>163765</v>
      </c>
      <c r="G32" s="29"/>
      <c r="H32" s="29">
        <v>172031</v>
      </c>
      <c r="I32" s="29"/>
      <c r="J32" s="29">
        <v>157296</v>
      </c>
    </row>
    <row r="33" spans="1:10" s="30" customFormat="1" ht="18.75" customHeight="1" x14ac:dyDescent="0.25">
      <c r="A33" s="30" t="s">
        <v>78</v>
      </c>
      <c r="B33" s="28"/>
      <c r="C33" s="28"/>
      <c r="D33" s="94">
        <v>34830</v>
      </c>
      <c r="E33" s="29"/>
      <c r="F33" s="94">
        <v>34830</v>
      </c>
      <c r="G33" s="29"/>
      <c r="H33" s="31">
        <v>0</v>
      </c>
      <c r="I33" s="29"/>
      <c r="J33" s="31">
        <v>0</v>
      </c>
    </row>
    <row r="34" spans="1:10" s="30" customFormat="1" ht="18.75" customHeight="1" x14ac:dyDescent="0.25">
      <c r="A34" s="34" t="s">
        <v>12</v>
      </c>
      <c r="B34" s="28"/>
      <c r="C34" s="28"/>
      <c r="D34" s="94">
        <v>13405</v>
      </c>
      <c r="E34" s="29"/>
      <c r="F34" s="94">
        <v>14732</v>
      </c>
      <c r="G34" s="29"/>
      <c r="H34" s="29">
        <v>0</v>
      </c>
      <c r="I34" s="29"/>
      <c r="J34" s="29">
        <v>0</v>
      </c>
    </row>
    <row r="35" spans="1:10" s="30" customFormat="1" ht="18.75" customHeight="1" x14ac:dyDescent="0.25">
      <c r="A35" s="34" t="s">
        <v>27</v>
      </c>
      <c r="B35" s="28"/>
      <c r="C35" s="28"/>
      <c r="D35" s="94">
        <v>8405</v>
      </c>
      <c r="E35" s="29"/>
      <c r="F35" s="94">
        <v>9774</v>
      </c>
      <c r="G35" s="45"/>
      <c r="H35" s="29">
        <v>2445</v>
      </c>
      <c r="I35" s="29"/>
      <c r="J35" s="29">
        <v>2454</v>
      </c>
    </row>
    <row r="36" spans="1:10" s="30" customFormat="1" ht="18.75" customHeight="1" x14ac:dyDescent="0.25">
      <c r="A36" s="99" t="s">
        <v>58</v>
      </c>
      <c r="B36" s="28"/>
      <c r="C36" s="28"/>
      <c r="D36" s="32">
        <f>SUM(D22:D35)</f>
        <v>5473244</v>
      </c>
      <c r="E36" s="33"/>
      <c r="F36" s="32">
        <f>SUM(F22:F35)</f>
        <v>5509591</v>
      </c>
      <c r="G36" s="35">
        <f t="shared" ref="G36:H36" si="0">SUM(G22:G35)</f>
        <v>0</v>
      </c>
      <c r="H36" s="32">
        <f t="shared" si="0"/>
        <v>3311872</v>
      </c>
      <c r="I36" s="33"/>
      <c r="J36" s="32">
        <f>SUM(J22:J35)</f>
        <v>3326298</v>
      </c>
    </row>
    <row r="37" spans="1:10" s="30" customFormat="1" ht="18.75" customHeight="1" x14ac:dyDescent="0.25">
      <c r="A37" s="99"/>
      <c r="B37" s="28"/>
      <c r="C37" s="28"/>
      <c r="D37" s="35"/>
      <c r="E37" s="33"/>
      <c r="F37" s="35"/>
      <c r="G37" s="35"/>
      <c r="H37" s="35"/>
      <c r="I37" s="33"/>
      <c r="J37" s="35"/>
    </row>
    <row r="38" spans="1:10" s="30" customFormat="1" ht="18.75" customHeight="1" thickBot="1" x14ac:dyDescent="0.3">
      <c r="A38" s="52" t="s">
        <v>21</v>
      </c>
      <c r="B38" s="28"/>
      <c r="C38" s="28"/>
      <c r="D38" s="36">
        <f>D19+D36</f>
        <v>7844766</v>
      </c>
      <c r="E38" s="33"/>
      <c r="F38" s="36">
        <f>F19+F36</f>
        <v>8097847</v>
      </c>
      <c r="G38" s="35"/>
      <c r="H38" s="36">
        <f>H19+H36</f>
        <v>5693606</v>
      </c>
      <c r="I38" s="33"/>
      <c r="J38" s="36">
        <f>J19+J36</f>
        <v>6174504</v>
      </c>
    </row>
    <row r="39" spans="1:10" ht="18.75" customHeight="1" thickTop="1" x14ac:dyDescent="0.25">
      <c r="D39" s="23"/>
      <c r="E39" s="23"/>
      <c r="F39" s="23"/>
      <c r="G39" s="23"/>
      <c r="H39" s="23"/>
      <c r="I39" s="23"/>
      <c r="J39" s="23"/>
    </row>
    <row r="40" spans="1:10" ht="18.75" customHeight="1" x14ac:dyDescent="0.25">
      <c r="A40" s="37"/>
      <c r="B40" s="38"/>
      <c r="C40" s="37"/>
      <c r="D40" s="13"/>
      <c r="E40" s="23"/>
      <c r="F40" s="13"/>
      <c r="G40" s="13"/>
      <c r="H40" s="13"/>
      <c r="I40" s="23"/>
      <c r="J40" s="13"/>
    </row>
    <row r="41" spans="1:10" s="60" customFormat="1" ht="18.75" customHeight="1" x14ac:dyDescent="0.25">
      <c r="A41" s="264" t="s">
        <v>250</v>
      </c>
      <c r="B41" s="62"/>
      <c r="C41" s="63"/>
      <c r="D41" s="64"/>
      <c r="E41" s="65"/>
      <c r="F41" s="64"/>
      <c r="G41" s="64"/>
      <c r="H41" s="65"/>
      <c r="I41" s="65"/>
      <c r="J41" s="65"/>
    </row>
    <row r="42" spans="1:10" s="60" customFormat="1" ht="18.75" customHeight="1" x14ac:dyDescent="0.35">
      <c r="A42" s="265" t="s">
        <v>218</v>
      </c>
      <c r="B42" s="62"/>
      <c r="C42" s="63"/>
      <c r="D42" s="64"/>
      <c r="E42" s="65"/>
      <c r="F42" s="64"/>
      <c r="G42" s="64"/>
      <c r="H42" s="65"/>
      <c r="I42" s="65"/>
      <c r="J42" s="65"/>
    </row>
    <row r="43" spans="1:10" s="26" customFormat="1" ht="18.75" customHeight="1" x14ac:dyDescent="0.25">
      <c r="A43" s="10" t="str">
        <f>A3</f>
        <v>Statement of financial position</v>
      </c>
      <c r="B43" s="71"/>
      <c r="C43" s="72"/>
      <c r="D43" s="73"/>
      <c r="E43" s="27"/>
      <c r="F43" s="73"/>
      <c r="G43" s="73"/>
      <c r="H43" s="27"/>
      <c r="I43" s="27"/>
      <c r="J43" s="27"/>
    </row>
    <row r="44" spans="1:10" ht="13.5" customHeight="1" x14ac:dyDescent="0.25">
      <c r="A44" s="37"/>
      <c r="B44" s="38"/>
      <c r="C44" s="37"/>
      <c r="D44" s="40"/>
      <c r="E44" s="23"/>
      <c r="F44" s="40"/>
      <c r="G44" s="40"/>
      <c r="H44" s="23"/>
      <c r="I44" s="23"/>
      <c r="J44" s="23"/>
    </row>
    <row r="45" spans="1:10" ht="18" customHeight="1" x14ac:dyDescent="0.25">
      <c r="A45" s="37"/>
      <c r="D45" s="284" t="s">
        <v>2</v>
      </c>
      <c r="E45" s="284"/>
      <c r="F45" s="284"/>
      <c r="G45" s="284"/>
      <c r="H45" s="286" t="s">
        <v>15</v>
      </c>
      <c r="I45" s="286"/>
      <c r="J45" s="286"/>
    </row>
    <row r="46" spans="1:10" ht="18" customHeight="1" x14ac:dyDescent="0.25">
      <c r="A46" s="37"/>
      <c r="C46" s="1"/>
      <c r="D46" s="284" t="s">
        <v>16</v>
      </c>
      <c r="E46" s="284"/>
      <c r="F46" s="284"/>
      <c r="G46" s="284"/>
      <c r="H46" s="284" t="s">
        <v>16</v>
      </c>
      <c r="I46" s="284"/>
      <c r="J46" s="284"/>
    </row>
    <row r="47" spans="1:10" ht="18" customHeight="1" x14ac:dyDescent="0.25">
      <c r="C47" s="1"/>
      <c r="D47" s="11" t="s">
        <v>171</v>
      </c>
      <c r="E47" s="11"/>
      <c r="F47" s="11" t="s">
        <v>1</v>
      </c>
      <c r="G47" s="11"/>
      <c r="H47" s="11" t="s">
        <v>171</v>
      </c>
      <c r="I47" s="11"/>
      <c r="J47" s="11" t="s">
        <v>1</v>
      </c>
    </row>
    <row r="48" spans="1:10" ht="18" customHeight="1" x14ac:dyDescent="0.25">
      <c r="A48" s="41" t="s">
        <v>117</v>
      </c>
      <c r="B48" s="3" t="s">
        <v>25</v>
      </c>
      <c r="C48" s="1"/>
      <c r="D48" s="92" t="s">
        <v>155</v>
      </c>
      <c r="E48" s="91"/>
      <c r="F48" s="92" t="s">
        <v>124</v>
      </c>
      <c r="G48" s="90"/>
      <c r="H48" s="92" t="s">
        <v>155</v>
      </c>
      <c r="I48" s="91"/>
      <c r="J48" s="92" t="s">
        <v>124</v>
      </c>
    </row>
    <row r="49" spans="1:10" ht="18" customHeight="1" x14ac:dyDescent="0.25">
      <c r="A49" s="41"/>
      <c r="B49" s="3"/>
      <c r="C49" s="1"/>
      <c r="D49" s="92" t="s">
        <v>105</v>
      </c>
      <c r="E49" s="91"/>
      <c r="F49" s="92"/>
      <c r="G49" s="90"/>
      <c r="H49" s="92" t="s">
        <v>105</v>
      </c>
      <c r="I49" s="91"/>
      <c r="J49" s="92"/>
    </row>
    <row r="50" spans="1:10" ht="18" customHeight="1" x14ac:dyDescent="0.25">
      <c r="A50" s="37"/>
      <c r="D50" s="285" t="s">
        <v>89</v>
      </c>
      <c r="E50" s="285"/>
      <c r="F50" s="285"/>
      <c r="G50" s="285"/>
      <c r="H50" s="285"/>
      <c r="I50" s="285"/>
      <c r="J50" s="285"/>
    </row>
    <row r="51" spans="1:10" s="30" customFormat="1" ht="18" customHeight="1" x14ac:dyDescent="0.25">
      <c r="A51" s="100" t="s">
        <v>19</v>
      </c>
      <c r="B51" s="42"/>
      <c r="C51" s="42"/>
      <c r="D51" s="29"/>
      <c r="E51" s="29"/>
      <c r="F51" s="29"/>
      <c r="G51" s="29"/>
      <c r="H51" s="29"/>
      <c r="I51" s="29"/>
      <c r="J51" s="29"/>
    </row>
    <row r="52" spans="1:10" s="30" customFormat="1" ht="18" customHeight="1" x14ac:dyDescent="0.25">
      <c r="A52" s="30" t="s">
        <v>189</v>
      </c>
      <c r="B52" s="28"/>
      <c r="C52" s="28"/>
      <c r="D52" s="29"/>
      <c r="E52" s="29"/>
      <c r="F52" s="29"/>
      <c r="G52" s="29"/>
      <c r="H52" s="29"/>
      <c r="I52" s="29"/>
      <c r="J52" s="29"/>
    </row>
    <row r="53" spans="1:10" s="30" customFormat="1" ht="18" customHeight="1" x14ac:dyDescent="0.25">
      <c r="A53" s="30" t="s">
        <v>80</v>
      </c>
      <c r="B53" s="28">
        <v>8</v>
      </c>
      <c r="C53" s="28"/>
      <c r="D53" s="29">
        <v>3531816</v>
      </c>
      <c r="E53" s="29"/>
      <c r="F53" s="29">
        <v>3623105</v>
      </c>
      <c r="G53" s="29"/>
      <c r="H53" s="29">
        <v>2652574</v>
      </c>
      <c r="I53" s="29"/>
      <c r="J53" s="29">
        <v>2974032</v>
      </c>
    </row>
    <row r="54" spans="1:10" s="30" customFormat="1" ht="18" customHeight="1" x14ac:dyDescent="0.25">
      <c r="A54" s="34" t="s">
        <v>79</v>
      </c>
      <c r="B54" s="28">
        <v>3</v>
      </c>
      <c r="C54" s="28"/>
      <c r="D54" s="29">
        <v>191645</v>
      </c>
      <c r="E54" s="29"/>
      <c r="F54" s="29">
        <v>175390</v>
      </c>
      <c r="G54" s="29"/>
      <c r="H54" s="29">
        <v>65350</v>
      </c>
      <c r="I54" s="29"/>
      <c r="J54" s="29">
        <v>63083</v>
      </c>
    </row>
    <row r="55" spans="1:10" s="30" customFormat="1" ht="18" customHeight="1" x14ac:dyDescent="0.25">
      <c r="A55" s="34" t="s">
        <v>137</v>
      </c>
      <c r="B55" s="28">
        <v>3</v>
      </c>
      <c r="C55" s="28"/>
      <c r="D55" s="29">
        <v>101917</v>
      </c>
      <c r="E55" s="29"/>
      <c r="F55" s="29">
        <v>103946</v>
      </c>
      <c r="G55" s="29"/>
      <c r="H55" s="29">
        <v>32898</v>
      </c>
      <c r="I55" s="29"/>
      <c r="J55" s="29">
        <v>31023</v>
      </c>
    </row>
    <row r="56" spans="1:10" s="30" customFormat="1" ht="18" customHeight="1" x14ac:dyDescent="0.25">
      <c r="A56" s="93" t="s">
        <v>190</v>
      </c>
      <c r="B56" s="28" t="s">
        <v>160</v>
      </c>
      <c r="C56" s="28"/>
      <c r="D56" s="29">
        <v>4300</v>
      </c>
      <c r="E56" s="43"/>
      <c r="F56" s="29">
        <v>4500</v>
      </c>
      <c r="G56" s="29"/>
      <c r="H56" s="29">
        <v>47000</v>
      </c>
      <c r="I56" s="29"/>
      <c r="J56" s="29">
        <v>47000</v>
      </c>
    </row>
    <row r="57" spans="1:10" s="30" customFormat="1" ht="18" customHeight="1" x14ac:dyDescent="0.25">
      <c r="A57" s="30" t="s">
        <v>191</v>
      </c>
      <c r="B57" s="28"/>
      <c r="C57" s="28"/>
      <c r="D57" s="29"/>
      <c r="E57" s="43"/>
      <c r="F57" s="29"/>
      <c r="G57" s="29"/>
      <c r="H57" s="29"/>
      <c r="I57" s="29"/>
      <c r="J57" s="29"/>
    </row>
    <row r="58" spans="1:10" s="30" customFormat="1" ht="18" customHeight="1" x14ac:dyDescent="0.25">
      <c r="A58" s="30" t="s">
        <v>80</v>
      </c>
      <c r="B58" s="28">
        <v>8</v>
      </c>
      <c r="C58" s="28"/>
      <c r="D58" s="29">
        <v>176800</v>
      </c>
      <c r="E58" s="29"/>
      <c r="F58" s="29">
        <v>132500</v>
      </c>
      <c r="G58" s="29"/>
      <c r="H58" s="29">
        <v>85000</v>
      </c>
      <c r="I58" s="29"/>
      <c r="J58" s="29">
        <v>82500</v>
      </c>
    </row>
    <row r="59" spans="1:10" s="30" customFormat="1" ht="18" customHeight="1" x14ac:dyDescent="0.25">
      <c r="A59" s="93" t="s">
        <v>118</v>
      </c>
      <c r="B59" s="28">
        <v>8</v>
      </c>
      <c r="C59" s="28"/>
      <c r="D59" s="29">
        <v>22096</v>
      </c>
      <c r="E59" s="29"/>
      <c r="F59" s="29">
        <v>40678</v>
      </c>
      <c r="G59" s="29"/>
      <c r="H59" s="29">
        <v>20858</v>
      </c>
      <c r="I59" s="29"/>
      <c r="J59" s="29">
        <v>39313</v>
      </c>
    </row>
    <row r="60" spans="1:10" s="30" customFormat="1" ht="18" customHeight="1" x14ac:dyDescent="0.25">
      <c r="A60" s="34" t="s">
        <v>73</v>
      </c>
      <c r="B60" s="28"/>
      <c r="C60" s="28"/>
      <c r="D60" s="29">
        <v>31823</v>
      </c>
      <c r="E60" s="29"/>
      <c r="F60" s="29">
        <v>48940</v>
      </c>
      <c r="G60" s="29"/>
      <c r="H60" s="29">
        <v>4937</v>
      </c>
      <c r="I60" s="29"/>
      <c r="J60" s="29">
        <v>13346</v>
      </c>
    </row>
    <row r="61" spans="1:10" s="30" customFormat="1" ht="18" customHeight="1" x14ac:dyDescent="0.25">
      <c r="A61" s="34" t="s">
        <v>106</v>
      </c>
      <c r="B61" s="28"/>
      <c r="C61" s="28"/>
      <c r="D61" s="29">
        <v>297</v>
      </c>
      <c r="E61" s="29"/>
      <c r="F61" s="29">
        <v>1384</v>
      </c>
      <c r="G61" s="29"/>
      <c r="H61" s="29">
        <v>0</v>
      </c>
      <c r="I61" s="31"/>
      <c r="J61" s="29">
        <v>0</v>
      </c>
    </row>
    <row r="62" spans="1:10" s="30" customFormat="1" ht="18" customHeight="1" x14ac:dyDescent="0.25">
      <c r="A62" s="34" t="s">
        <v>7</v>
      </c>
      <c r="B62" s="28"/>
      <c r="C62" s="28"/>
      <c r="D62" s="29">
        <v>2797</v>
      </c>
      <c r="E62" s="29"/>
      <c r="F62" s="29">
        <v>3815</v>
      </c>
      <c r="G62" s="29"/>
      <c r="H62" s="29">
        <v>1223</v>
      </c>
      <c r="I62" s="29"/>
      <c r="J62" s="29">
        <v>1373</v>
      </c>
    </row>
    <row r="63" spans="1:10" s="30" customFormat="1" ht="18" customHeight="1" x14ac:dyDescent="0.25">
      <c r="A63" s="99" t="s">
        <v>59</v>
      </c>
      <c r="B63" s="28"/>
      <c r="C63" s="28"/>
      <c r="D63" s="32">
        <f>SUM(D53:D62)</f>
        <v>4063491</v>
      </c>
      <c r="E63" s="33"/>
      <c r="F63" s="32">
        <f>SUM(F53:F62)</f>
        <v>4134258</v>
      </c>
      <c r="G63" s="35"/>
      <c r="H63" s="32">
        <f>SUM(H53:H62)</f>
        <v>2909840</v>
      </c>
      <c r="I63" s="33"/>
      <c r="J63" s="32">
        <f>SUM(J53:J62)</f>
        <v>3251670</v>
      </c>
    </row>
    <row r="64" spans="1:10" ht="8.25" customHeight="1" x14ac:dyDescent="0.25">
      <c r="B64" s="3"/>
      <c r="D64" s="23"/>
      <c r="E64" s="23"/>
      <c r="F64" s="23"/>
      <c r="G64" s="23"/>
      <c r="H64" s="23"/>
      <c r="I64" s="23"/>
      <c r="J64" s="23"/>
    </row>
    <row r="65" spans="1:10" s="30" customFormat="1" ht="18" customHeight="1" x14ac:dyDescent="0.25">
      <c r="A65" s="51" t="s">
        <v>60</v>
      </c>
      <c r="B65" s="28"/>
      <c r="C65" s="28"/>
      <c r="D65" s="29"/>
      <c r="E65" s="29"/>
      <c r="F65" s="29"/>
      <c r="G65" s="29"/>
      <c r="H65" s="29"/>
      <c r="I65" s="29"/>
      <c r="J65" s="29"/>
    </row>
    <row r="66" spans="1:10" s="30" customFormat="1" ht="18" customHeight="1" x14ac:dyDescent="0.25">
      <c r="A66" s="44" t="s">
        <v>192</v>
      </c>
      <c r="B66" s="28">
        <v>8</v>
      </c>
      <c r="C66" s="28"/>
      <c r="D66" s="29">
        <v>1056987</v>
      </c>
      <c r="E66" s="29"/>
      <c r="F66" s="29">
        <v>1166287</v>
      </c>
      <c r="G66" s="29"/>
      <c r="H66" s="31">
        <v>773750</v>
      </c>
      <c r="I66" s="29"/>
      <c r="J66" s="31">
        <v>816250</v>
      </c>
    </row>
    <row r="67" spans="1:10" s="30" customFormat="1" ht="18" customHeight="1" x14ac:dyDescent="0.25">
      <c r="A67" s="44" t="s">
        <v>81</v>
      </c>
      <c r="B67" s="28">
        <v>8</v>
      </c>
      <c r="C67" s="28"/>
      <c r="D67" s="29">
        <v>43251</v>
      </c>
      <c r="E67" s="29"/>
      <c r="F67" s="29">
        <v>54481</v>
      </c>
      <c r="G67" s="29"/>
      <c r="H67" s="31">
        <v>40789</v>
      </c>
      <c r="I67" s="29"/>
      <c r="J67" s="31">
        <v>51403</v>
      </c>
    </row>
    <row r="68" spans="1:10" s="30" customFormat="1" ht="18" customHeight="1" x14ac:dyDescent="0.25">
      <c r="A68" s="34" t="s">
        <v>104</v>
      </c>
      <c r="B68" s="28">
        <v>9</v>
      </c>
      <c r="C68" s="28"/>
      <c r="D68" s="29">
        <v>93000</v>
      </c>
      <c r="E68" s="29"/>
      <c r="F68" s="29">
        <v>55369</v>
      </c>
      <c r="G68" s="29"/>
      <c r="H68" s="29">
        <v>69641</v>
      </c>
      <c r="I68" s="29"/>
      <c r="J68" s="29">
        <v>37238</v>
      </c>
    </row>
    <row r="69" spans="1:10" s="30" customFormat="1" ht="18" customHeight="1" x14ac:dyDescent="0.25">
      <c r="A69" s="34" t="s">
        <v>61</v>
      </c>
      <c r="B69" s="28"/>
      <c r="C69" s="28"/>
      <c r="D69" s="29">
        <v>249775</v>
      </c>
      <c r="E69" s="29"/>
      <c r="F69" s="29">
        <v>246580</v>
      </c>
      <c r="G69" s="29"/>
      <c r="H69" s="31">
        <v>50189</v>
      </c>
      <c r="I69" s="43"/>
      <c r="J69" s="31">
        <v>53602</v>
      </c>
    </row>
    <row r="70" spans="1:10" s="30" customFormat="1" ht="18" customHeight="1" x14ac:dyDescent="0.25">
      <c r="A70" s="256" t="s">
        <v>193</v>
      </c>
      <c r="B70" s="28"/>
      <c r="C70" s="28"/>
      <c r="D70" s="29">
        <v>3000</v>
      </c>
      <c r="E70" s="29"/>
      <c r="F70" s="29">
        <v>3000</v>
      </c>
      <c r="G70" s="29"/>
      <c r="H70" s="31">
        <v>0</v>
      </c>
      <c r="I70" s="43"/>
      <c r="J70" s="31">
        <v>0</v>
      </c>
    </row>
    <row r="71" spans="1:10" s="30" customFormat="1" ht="18" customHeight="1" x14ac:dyDescent="0.25">
      <c r="A71" s="99" t="s">
        <v>62</v>
      </c>
      <c r="B71" s="28"/>
      <c r="C71" s="28"/>
      <c r="D71" s="32">
        <f>SUM(D66:D70)</f>
        <v>1446013</v>
      </c>
      <c r="E71" s="33"/>
      <c r="F71" s="32">
        <f>SUM(F66:F70)</f>
        <v>1525717</v>
      </c>
      <c r="G71" s="35"/>
      <c r="H71" s="32">
        <f>SUM(H66:H70)</f>
        <v>934369</v>
      </c>
      <c r="I71" s="33"/>
      <c r="J71" s="32">
        <f>SUM(J66:J70)</f>
        <v>958493</v>
      </c>
    </row>
    <row r="72" spans="1:10" s="30" customFormat="1" ht="8.25" customHeight="1" x14ac:dyDescent="0.25">
      <c r="A72" s="99"/>
      <c r="B72" s="28"/>
      <c r="C72" s="28"/>
      <c r="D72" s="46"/>
      <c r="E72" s="33"/>
      <c r="F72" s="46"/>
      <c r="G72" s="35"/>
      <c r="H72" s="46"/>
      <c r="I72" s="33"/>
      <c r="J72" s="46"/>
    </row>
    <row r="73" spans="1:10" s="30" customFormat="1" ht="18" customHeight="1" x14ac:dyDescent="0.25">
      <c r="A73" s="52" t="s">
        <v>22</v>
      </c>
      <c r="B73" s="28"/>
      <c r="C73" s="28"/>
      <c r="D73" s="47">
        <f>D63+D71</f>
        <v>5509504</v>
      </c>
      <c r="E73" s="33"/>
      <c r="F73" s="47">
        <f>F63+F71</f>
        <v>5659975</v>
      </c>
      <c r="G73" s="35"/>
      <c r="H73" s="47">
        <f>H63+H71</f>
        <v>3844209</v>
      </c>
      <c r="I73" s="33"/>
      <c r="J73" s="47">
        <f>J63+J71</f>
        <v>4210163</v>
      </c>
    </row>
    <row r="74" spans="1:10" ht="8.25" customHeight="1" x14ac:dyDescent="0.25">
      <c r="B74" s="3"/>
      <c r="D74" s="23"/>
      <c r="E74" s="23"/>
      <c r="F74" s="23"/>
      <c r="G74" s="23"/>
      <c r="H74" s="23"/>
      <c r="I74" s="23"/>
      <c r="J74" s="23"/>
    </row>
    <row r="75" spans="1:10" ht="18" customHeight="1" x14ac:dyDescent="0.25">
      <c r="A75" s="4" t="s">
        <v>119</v>
      </c>
      <c r="B75" s="3"/>
      <c r="D75" s="23"/>
      <c r="E75" s="23"/>
      <c r="F75" s="23"/>
      <c r="G75" s="23"/>
      <c r="H75" s="23"/>
      <c r="I75" s="23"/>
      <c r="J75" s="23"/>
    </row>
    <row r="76" spans="1:10" s="30" customFormat="1" ht="18" customHeight="1" x14ac:dyDescent="0.25">
      <c r="A76" s="30" t="s">
        <v>63</v>
      </c>
      <c r="B76" s="28"/>
      <c r="C76" s="28"/>
      <c r="D76" s="29"/>
      <c r="E76" s="29"/>
      <c r="F76" s="29"/>
      <c r="G76" s="29"/>
      <c r="H76" s="29"/>
      <c r="I76" s="29"/>
      <c r="J76" s="29"/>
    </row>
    <row r="77" spans="1:10" s="30" customFormat="1" ht="18" customHeight="1" thickBot="1" x14ac:dyDescent="0.3">
      <c r="A77" s="34" t="s">
        <v>113</v>
      </c>
      <c r="B77" s="28"/>
      <c r="C77" s="28"/>
      <c r="D77" s="48">
        <v>681479.68799999997</v>
      </c>
      <c r="E77" s="29"/>
      <c r="F77" s="48">
        <v>681480</v>
      </c>
      <c r="G77" s="45"/>
      <c r="H77" s="48">
        <v>681479.68799999997</v>
      </c>
      <c r="I77" s="29"/>
      <c r="J77" s="48">
        <v>681480</v>
      </c>
    </row>
    <row r="78" spans="1:10" s="30" customFormat="1" ht="18" customHeight="1" thickTop="1" x14ac:dyDescent="0.25">
      <c r="A78" s="34" t="s">
        <v>120</v>
      </c>
      <c r="B78" s="28"/>
      <c r="C78" s="28"/>
      <c r="D78" s="29">
        <f>'SCE (conso)-6'!C49</f>
        <v>681480</v>
      </c>
      <c r="E78" s="29"/>
      <c r="F78" s="29">
        <f>'SCE (conso)-6'!C36</f>
        <v>681480</v>
      </c>
      <c r="G78" s="29"/>
      <c r="H78" s="29">
        <f>'SCE-7'!C42</f>
        <v>681480</v>
      </c>
      <c r="I78" s="29"/>
      <c r="J78" s="29">
        <f>'SCE-7'!C29</f>
        <v>681480</v>
      </c>
    </row>
    <row r="79" spans="1:10" s="30" customFormat="1" ht="18" customHeight="1" x14ac:dyDescent="0.25">
      <c r="A79" s="101" t="s">
        <v>229</v>
      </c>
      <c r="B79" s="28"/>
      <c r="C79" s="28"/>
      <c r="D79" s="29"/>
      <c r="E79" s="29"/>
      <c r="F79" s="29"/>
      <c r="G79" s="29"/>
      <c r="H79" s="29"/>
      <c r="I79" s="29"/>
      <c r="J79" s="29"/>
    </row>
    <row r="80" spans="1:10" s="30" customFormat="1" ht="18" customHeight="1" x14ac:dyDescent="0.25">
      <c r="A80" s="49" t="s">
        <v>230</v>
      </c>
      <c r="B80" s="28"/>
      <c r="C80" s="28"/>
      <c r="D80" s="29">
        <f>'SCE (conso)-6'!E49</f>
        <v>342170</v>
      </c>
      <c r="E80" s="29"/>
      <c r="F80" s="29">
        <f>'SCE (conso)-6'!E36</f>
        <v>342170</v>
      </c>
      <c r="G80" s="29"/>
      <c r="H80" s="29">
        <f>'SCE-7'!E42</f>
        <v>342170</v>
      </c>
      <c r="I80" s="29"/>
      <c r="J80" s="29">
        <f>'SCE-7'!E29</f>
        <v>342170</v>
      </c>
    </row>
    <row r="81" spans="1:10" s="30" customFormat="1" ht="18" customHeight="1" x14ac:dyDescent="0.25">
      <c r="A81" s="34" t="s">
        <v>169</v>
      </c>
      <c r="B81" s="28"/>
      <c r="C81" s="28"/>
      <c r="D81" s="29"/>
      <c r="E81" s="29"/>
      <c r="F81" s="29"/>
      <c r="G81" s="29"/>
      <c r="H81" s="29"/>
      <c r="I81" s="29"/>
      <c r="J81" s="29"/>
    </row>
    <row r="82" spans="1:10" s="30" customFormat="1" ht="18" customHeight="1" x14ac:dyDescent="0.25">
      <c r="A82" s="49" t="s">
        <v>64</v>
      </c>
      <c r="B82" s="28"/>
      <c r="C82" s="28"/>
      <c r="D82" s="29"/>
      <c r="E82" s="29"/>
      <c r="F82" s="29"/>
      <c r="G82" s="29"/>
      <c r="H82" s="29"/>
      <c r="I82" s="29"/>
      <c r="J82" s="29"/>
    </row>
    <row r="83" spans="1:10" s="30" customFormat="1" ht="18" customHeight="1" x14ac:dyDescent="0.25">
      <c r="A83" s="101" t="s">
        <v>121</v>
      </c>
      <c r="B83" s="28"/>
      <c r="C83" s="28"/>
      <c r="D83" s="29">
        <f>'SCE (conso)-6'!I49</f>
        <v>108696</v>
      </c>
      <c r="E83" s="29"/>
      <c r="F83" s="29">
        <f>'SCE (conso)-6'!I36</f>
        <v>108696</v>
      </c>
      <c r="G83" s="29"/>
      <c r="H83" s="29">
        <f>'SCE-7'!I42</f>
        <v>70972</v>
      </c>
      <c r="I83" s="29"/>
      <c r="J83" s="29">
        <f>'SCE-7'!I29</f>
        <v>70972</v>
      </c>
    </row>
    <row r="84" spans="1:10" s="30" customFormat="1" ht="18" customHeight="1" x14ac:dyDescent="0.25">
      <c r="A84" s="49" t="s">
        <v>194</v>
      </c>
      <c r="B84" s="28"/>
      <c r="C84" s="28"/>
      <c r="D84" s="45">
        <f>'SCE (conso)-6'!K49</f>
        <v>-240288</v>
      </c>
      <c r="E84" s="45"/>
      <c r="F84" s="45">
        <f>'SCE (conso)-6'!K36</f>
        <v>-164845</v>
      </c>
      <c r="G84" s="45"/>
      <c r="H84" s="45">
        <f>'SCE-7'!K42</f>
        <v>263273</v>
      </c>
      <c r="I84" s="45"/>
      <c r="J84" s="45">
        <f>'SCE-7'!K29</f>
        <v>357930</v>
      </c>
    </row>
    <row r="85" spans="1:10" s="30" customFormat="1" ht="18" customHeight="1" x14ac:dyDescent="0.25">
      <c r="A85" s="49" t="s">
        <v>122</v>
      </c>
      <c r="B85" s="28"/>
      <c r="C85" s="28"/>
      <c r="D85" s="50">
        <f>'SCE (conso)-6'!U49</f>
        <v>1222498</v>
      </c>
      <c r="E85" s="45"/>
      <c r="F85" s="50">
        <f>'SCE (conso)-6'!U36</f>
        <v>1251504</v>
      </c>
      <c r="G85" s="45"/>
      <c r="H85" s="50">
        <f>'SCE-7'!M42</f>
        <v>491502</v>
      </c>
      <c r="I85" s="45"/>
      <c r="J85" s="50">
        <f>'SCE-7'!M29</f>
        <v>511789</v>
      </c>
    </row>
    <row r="86" spans="1:10" s="30" customFormat="1" ht="18" customHeight="1" x14ac:dyDescent="0.25">
      <c r="A86" s="52" t="s">
        <v>125</v>
      </c>
      <c r="B86" s="28"/>
      <c r="C86" s="28"/>
      <c r="D86" s="33">
        <f>SUM(D78:D85)</f>
        <v>2114556</v>
      </c>
      <c r="E86" s="33"/>
      <c r="F86" s="33">
        <f>SUM(F78:F85)</f>
        <v>2219005</v>
      </c>
      <c r="G86" s="33"/>
      <c r="H86" s="33">
        <f>SUM(H78:H85)</f>
        <v>1849397</v>
      </c>
      <c r="I86" s="33"/>
      <c r="J86" s="33">
        <f>SUM(J78:J85)</f>
        <v>1964341</v>
      </c>
    </row>
    <row r="87" spans="1:10" s="30" customFormat="1" ht="18" customHeight="1" x14ac:dyDescent="0.25">
      <c r="A87" s="34" t="s">
        <v>75</v>
      </c>
      <c r="B87" s="28"/>
      <c r="C87" s="28"/>
      <c r="D87" s="45">
        <f>'SCE (conso)-6'!Y49</f>
        <v>220706</v>
      </c>
      <c r="E87" s="29"/>
      <c r="F87" s="45">
        <f>'SCE (conso)-6'!Y36</f>
        <v>218867</v>
      </c>
      <c r="G87" s="45"/>
      <c r="H87" s="103">
        <v>0</v>
      </c>
      <c r="I87" s="104"/>
      <c r="J87" s="103">
        <v>0</v>
      </c>
    </row>
    <row r="88" spans="1:10" s="30" customFormat="1" ht="18" customHeight="1" x14ac:dyDescent="0.25">
      <c r="A88" s="52" t="s">
        <v>28</v>
      </c>
      <c r="B88" s="28"/>
      <c r="C88" s="28"/>
      <c r="D88" s="183">
        <f>SUM(D86:D87)</f>
        <v>2335262</v>
      </c>
      <c r="E88" s="33"/>
      <c r="F88" s="32">
        <f>SUM(F86:F87)</f>
        <v>2437872</v>
      </c>
      <c r="G88" s="35"/>
      <c r="H88" s="32">
        <f>SUM(H86:H87)</f>
        <v>1849397</v>
      </c>
      <c r="I88" s="33"/>
      <c r="J88" s="32">
        <f>SUM(J86:J87)</f>
        <v>1964341</v>
      </c>
    </row>
    <row r="89" spans="1:10" s="30" customFormat="1" ht="8.25" customHeight="1" x14ac:dyDescent="0.25">
      <c r="A89" s="52"/>
      <c r="B89" s="28"/>
      <c r="C89" s="28"/>
      <c r="D89" s="35"/>
      <c r="E89" s="33"/>
      <c r="F89" s="35"/>
      <c r="G89" s="35"/>
      <c r="H89" s="35"/>
      <c r="I89" s="33"/>
      <c r="J89" s="35"/>
    </row>
    <row r="90" spans="1:10" s="30" customFormat="1" ht="18" customHeight="1" thickBot="1" x14ac:dyDescent="0.3">
      <c r="A90" s="52" t="s">
        <v>123</v>
      </c>
      <c r="B90" s="28"/>
      <c r="C90" s="28"/>
      <c r="D90" s="36">
        <f>D88+D73</f>
        <v>7844766</v>
      </c>
      <c r="E90" s="33"/>
      <c r="F90" s="36">
        <f>F88+F73</f>
        <v>8097847</v>
      </c>
      <c r="G90" s="35"/>
      <c r="H90" s="36">
        <f>H88+H73</f>
        <v>5693606</v>
      </c>
      <c r="I90" s="33"/>
      <c r="J90" s="36">
        <f>J88+J73</f>
        <v>6174504</v>
      </c>
    </row>
    <row r="91" spans="1:10" ht="15.75" thickTop="1" x14ac:dyDescent="0.25"/>
  </sheetData>
  <mergeCells count="10">
    <mergeCell ref="D46:G46"/>
    <mergeCell ref="H46:J46"/>
    <mergeCell ref="D50:J50"/>
    <mergeCell ref="D5:G5"/>
    <mergeCell ref="H5:J5"/>
    <mergeCell ref="D6:G6"/>
    <mergeCell ref="H6:J6"/>
    <mergeCell ref="D10:J10"/>
    <mergeCell ref="D45:G45"/>
    <mergeCell ref="H45:J45"/>
  </mergeCells>
  <pageMargins left="0.7" right="0.7" top="0.48" bottom="0.5" header="0.5" footer="0.5"/>
  <pageSetup paperSize="9" scale="82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49"/>
  <sheetViews>
    <sheetView view="pageBreakPreview" topLeftCell="A21" zoomScale="85" zoomScaleNormal="70" zoomScaleSheetLayoutView="85" workbookViewId="0">
      <selection activeCell="A26" sqref="A26"/>
    </sheetView>
  </sheetViews>
  <sheetFormatPr defaultColWidth="9.140625" defaultRowHeight="22.5" customHeight="1" x14ac:dyDescent="0.25"/>
  <cols>
    <col min="1" max="1" width="63.42578125" style="20" customWidth="1"/>
    <col min="2" max="2" width="6.7109375" style="18" customWidth="1"/>
    <col min="3" max="3" width="1" style="18" customWidth="1"/>
    <col min="4" max="4" width="15.5703125" style="14" customWidth="1"/>
    <col min="5" max="5" width="1" style="12" customWidth="1"/>
    <col min="6" max="6" width="15.5703125" style="14" customWidth="1"/>
    <col min="7" max="7" width="1" style="12" customWidth="1"/>
    <col min="8" max="8" width="15.5703125" style="24" customWidth="1"/>
    <col min="9" max="9" width="1" style="12" customWidth="1"/>
    <col min="10" max="10" width="15.5703125" style="24" customWidth="1"/>
    <col min="11" max="16384" width="9.140625" style="21"/>
  </cols>
  <sheetData>
    <row r="1" spans="1:10" s="61" customFormat="1" ht="22.5" customHeight="1" x14ac:dyDescent="0.25">
      <c r="A1" s="5" t="s">
        <v>250</v>
      </c>
      <c r="B1" s="54"/>
      <c r="C1" s="54"/>
      <c r="D1" s="56"/>
      <c r="E1" s="57"/>
      <c r="F1" s="56"/>
      <c r="G1" s="57"/>
      <c r="H1" s="59"/>
      <c r="I1" s="57"/>
      <c r="J1" s="59"/>
    </row>
    <row r="2" spans="1:10" s="61" customFormat="1" ht="22.5" customHeight="1" x14ac:dyDescent="0.25">
      <c r="A2" s="266" t="s">
        <v>218</v>
      </c>
      <c r="B2" s="54"/>
      <c r="C2" s="54"/>
      <c r="D2" s="56"/>
      <c r="E2" s="57"/>
      <c r="F2" s="56"/>
      <c r="G2" s="57"/>
      <c r="H2" s="59"/>
      <c r="I2" s="57"/>
      <c r="J2" s="59"/>
    </row>
    <row r="3" spans="1:10" s="26" customFormat="1" ht="22.5" customHeight="1" x14ac:dyDescent="0.25">
      <c r="A3" s="105" t="s">
        <v>108</v>
      </c>
      <c r="B3" s="54"/>
      <c r="C3" s="54"/>
      <c r="D3" s="106"/>
      <c r="E3" s="57"/>
      <c r="F3" s="106"/>
      <c r="G3" s="57"/>
      <c r="H3" s="58"/>
      <c r="I3" s="57"/>
      <c r="J3" s="58"/>
    </row>
    <row r="4" spans="1:10" ht="22.5" customHeight="1" x14ac:dyDescent="0.25">
      <c r="A4" s="107"/>
      <c r="B4" s="54"/>
      <c r="C4" s="54"/>
      <c r="D4" s="106"/>
      <c r="E4" s="57"/>
      <c r="F4" s="106"/>
      <c r="G4" s="57"/>
      <c r="H4" s="58"/>
      <c r="I4" s="57"/>
      <c r="J4" s="58"/>
    </row>
    <row r="5" spans="1:10" ht="22.5" customHeight="1" x14ac:dyDescent="0.25">
      <c r="A5" s="107" t="s">
        <v>3</v>
      </c>
      <c r="B5" s="54"/>
      <c r="C5" s="54"/>
      <c r="D5" s="289" t="s">
        <v>2</v>
      </c>
      <c r="E5" s="289"/>
      <c r="F5" s="289"/>
      <c r="G5" s="281"/>
      <c r="H5" s="290" t="s">
        <v>15</v>
      </c>
      <c r="I5" s="290"/>
      <c r="J5" s="290"/>
    </row>
    <row r="6" spans="1:10" ht="22.5" customHeight="1" x14ac:dyDescent="0.25">
      <c r="A6" s="107"/>
      <c r="B6" s="54"/>
      <c r="C6" s="54"/>
      <c r="D6" s="289" t="s">
        <v>16</v>
      </c>
      <c r="E6" s="289"/>
      <c r="F6" s="289"/>
      <c r="G6" s="68"/>
      <c r="H6" s="289" t="s">
        <v>16</v>
      </c>
      <c r="I6" s="289"/>
      <c r="J6" s="289"/>
    </row>
    <row r="7" spans="1:10" ht="22.5" customHeight="1" x14ac:dyDescent="0.25">
      <c r="A7" s="107"/>
      <c r="B7" s="54"/>
      <c r="C7" s="54"/>
      <c r="D7" s="287" t="s">
        <v>88</v>
      </c>
      <c r="E7" s="287"/>
      <c r="F7" s="287"/>
      <c r="G7" s="68"/>
      <c r="H7" s="287" t="s">
        <v>88</v>
      </c>
      <c r="I7" s="287"/>
      <c r="J7" s="287"/>
    </row>
    <row r="8" spans="1:10" ht="22.5" customHeight="1" x14ac:dyDescent="0.25">
      <c r="A8" s="107"/>
      <c r="B8" s="54"/>
      <c r="C8" s="54"/>
      <c r="D8" s="287" t="s">
        <v>171</v>
      </c>
      <c r="E8" s="287"/>
      <c r="F8" s="287"/>
      <c r="G8" s="68"/>
      <c r="H8" s="287" t="s">
        <v>171</v>
      </c>
      <c r="I8" s="287"/>
      <c r="J8" s="287"/>
    </row>
    <row r="9" spans="1:10" ht="22.5" customHeight="1" x14ac:dyDescent="0.3">
      <c r="A9" s="107"/>
      <c r="B9" s="66" t="s">
        <v>25</v>
      </c>
      <c r="C9" s="66"/>
      <c r="D9" s="108" t="s">
        <v>155</v>
      </c>
      <c r="E9" s="109"/>
      <c r="F9" s="108" t="s">
        <v>124</v>
      </c>
      <c r="G9" s="109"/>
      <c r="H9" s="108" t="s">
        <v>155</v>
      </c>
      <c r="I9" s="109"/>
      <c r="J9" s="108" t="s">
        <v>124</v>
      </c>
    </row>
    <row r="10" spans="1:10" ht="22.5" customHeight="1" x14ac:dyDescent="0.25">
      <c r="A10" s="282" t="s">
        <v>195</v>
      </c>
      <c r="B10" s="54"/>
      <c r="C10" s="54"/>
      <c r="D10" s="288" t="s">
        <v>89</v>
      </c>
      <c r="E10" s="288"/>
      <c r="F10" s="288"/>
      <c r="G10" s="288"/>
      <c r="H10" s="288"/>
      <c r="I10" s="288"/>
      <c r="J10" s="288"/>
    </row>
    <row r="11" spans="1:10" s="30" customFormat="1" ht="22.5" customHeight="1" x14ac:dyDescent="0.35">
      <c r="A11" s="257" t="s">
        <v>174</v>
      </c>
      <c r="B11" s="110"/>
      <c r="C11" s="110"/>
      <c r="D11" s="111"/>
      <c r="E11" s="113"/>
      <c r="F11" s="111"/>
      <c r="G11" s="113"/>
      <c r="H11" s="111"/>
      <c r="I11" s="113"/>
      <c r="J11" s="111"/>
    </row>
    <row r="12" spans="1:10" s="30" customFormat="1" ht="18.75" x14ac:dyDescent="0.3">
      <c r="A12" s="112" t="s">
        <v>196</v>
      </c>
      <c r="B12" s="110">
        <v>10</v>
      </c>
      <c r="C12" s="110"/>
      <c r="D12" s="111">
        <v>1854480</v>
      </c>
      <c r="E12" s="113"/>
      <c r="F12" s="111">
        <v>1699918</v>
      </c>
      <c r="G12" s="113"/>
      <c r="H12" s="111">
        <v>1283455</v>
      </c>
      <c r="I12" s="113"/>
      <c r="J12" s="111">
        <v>1221004</v>
      </c>
    </row>
    <row r="13" spans="1:10" s="30" customFormat="1" ht="22.5" customHeight="1" x14ac:dyDescent="0.3">
      <c r="A13" s="114" t="s">
        <v>65</v>
      </c>
      <c r="B13" s="110"/>
      <c r="C13" s="110"/>
      <c r="D13" s="111">
        <v>21621</v>
      </c>
      <c r="E13" s="113"/>
      <c r="F13" s="111">
        <v>18588</v>
      </c>
      <c r="G13" s="113"/>
      <c r="H13" s="111">
        <v>1833</v>
      </c>
      <c r="I13" s="113"/>
      <c r="J13" s="111">
        <v>20887</v>
      </c>
    </row>
    <row r="14" spans="1:10" s="30" customFormat="1" ht="22.5" customHeight="1" x14ac:dyDescent="0.3">
      <c r="A14" s="123" t="s">
        <v>107</v>
      </c>
      <c r="B14" s="110"/>
      <c r="C14" s="110"/>
      <c r="D14" s="243">
        <f>SUM(D12:D13)</f>
        <v>1876101</v>
      </c>
      <c r="E14" s="244"/>
      <c r="F14" s="243">
        <f>SUM(F12:F13)</f>
        <v>1718506</v>
      </c>
      <c r="G14" s="113"/>
      <c r="H14" s="243">
        <f>SUM(H12:H13)</f>
        <v>1285288</v>
      </c>
      <c r="I14" s="113"/>
      <c r="J14" s="243">
        <f>SUM(J12:J13)</f>
        <v>1241891</v>
      </c>
    </row>
    <row r="15" spans="1:10" ht="22.5" customHeight="1" x14ac:dyDescent="0.3">
      <c r="A15" s="107"/>
      <c r="B15" s="54"/>
      <c r="C15" s="54"/>
      <c r="D15" s="245"/>
      <c r="E15" s="180"/>
      <c r="F15" s="245"/>
      <c r="G15" s="113"/>
      <c r="H15" s="245"/>
      <c r="I15" s="113"/>
      <c r="J15" s="245"/>
    </row>
    <row r="16" spans="1:10" s="30" customFormat="1" ht="22.5" customHeight="1" x14ac:dyDescent="0.35">
      <c r="A16" s="115" t="s">
        <v>67</v>
      </c>
      <c r="B16" s="110"/>
      <c r="C16" s="110"/>
      <c r="D16" s="111"/>
      <c r="E16" s="113"/>
      <c r="F16" s="111"/>
      <c r="G16" s="113"/>
      <c r="H16" s="111"/>
      <c r="I16" s="113"/>
      <c r="J16" s="111"/>
    </row>
    <row r="17" spans="1:10" s="30" customFormat="1" ht="22.5" customHeight="1" x14ac:dyDescent="0.3">
      <c r="A17" s="112" t="s">
        <v>197</v>
      </c>
      <c r="B17" s="110"/>
      <c r="C17" s="110"/>
      <c r="D17" s="111">
        <v>-1649807</v>
      </c>
      <c r="E17" s="113"/>
      <c r="F17" s="111">
        <v>-1498441</v>
      </c>
      <c r="G17" s="113"/>
      <c r="H17" s="111">
        <v>-1165710</v>
      </c>
      <c r="I17" s="113"/>
      <c r="J17" s="111">
        <v>-1106486</v>
      </c>
    </row>
    <row r="18" spans="1:10" s="30" customFormat="1" ht="22.5" customHeight="1" x14ac:dyDescent="0.3">
      <c r="A18" s="116" t="s">
        <v>103</v>
      </c>
      <c r="B18" s="110"/>
      <c r="C18" s="110"/>
      <c r="D18" s="111">
        <v>-71012</v>
      </c>
      <c r="E18" s="113"/>
      <c r="F18" s="111">
        <v>-63397</v>
      </c>
      <c r="G18" s="113"/>
      <c r="H18" s="111">
        <v>-53244</v>
      </c>
      <c r="I18" s="113"/>
      <c r="J18" s="111">
        <v>-48356</v>
      </c>
    </row>
    <row r="19" spans="1:10" s="30" customFormat="1" ht="22.5" customHeight="1" x14ac:dyDescent="0.3">
      <c r="A19" s="116" t="s">
        <v>90</v>
      </c>
      <c r="B19" s="110"/>
      <c r="C19" s="110"/>
      <c r="D19" s="111">
        <v>-91593</v>
      </c>
      <c r="E19" s="113"/>
      <c r="F19" s="111">
        <v>-97659</v>
      </c>
      <c r="G19" s="113"/>
      <c r="H19" s="111">
        <v>-52748</v>
      </c>
      <c r="I19" s="113"/>
      <c r="J19" s="111">
        <v>-38156</v>
      </c>
    </row>
    <row r="20" spans="1:10" s="30" customFormat="1" ht="22.5" customHeight="1" x14ac:dyDescent="0.3">
      <c r="A20" s="116" t="s">
        <v>37</v>
      </c>
      <c r="B20" s="110"/>
      <c r="C20" s="110"/>
      <c r="D20" s="111">
        <v>-47156</v>
      </c>
      <c r="E20" s="113"/>
      <c r="F20" s="111">
        <v>-42880</v>
      </c>
      <c r="G20" s="113"/>
      <c r="H20" s="111">
        <v>-38698</v>
      </c>
      <c r="I20" s="113"/>
      <c r="J20" s="111">
        <v>-37890</v>
      </c>
    </row>
    <row r="21" spans="1:10" s="30" customFormat="1" ht="22.5" customHeight="1" x14ac:dyDescent="0.3">
      <c r="A21" s="123" t="s">
        <v>66</v>
      </c>
      <c r="B21" s="110"/>
      <c r="C21" s="110"/>
      <c r="D21" s="243">
        <f>SUM(D17:D20)</f>
        <v>-1859568</v>
      </c>
      <c r="E21" s="244"/>
      <c r="F21" s="243">
        <f>SUM(F17:F20)</f>
        <v>-1702377</v>
      </c>
      <c r="G21" s="244"/>
      <c r="H21" s="243">
        <f>SUM(H17:H20)</f>
        <v>-1310400</v>
      </c>
      <c r="I21" s="244"/>
      <c r="J21" s="243">
        <f>SUM(J17:J20)</f>
        <v>-1230888</v>
      </c>
    </row>
    <row r="22" spans="1:10" s="2" customFormat="1" ht="22.5" customHeight="1" x14ac:dyDescent="0.25">
      <c r="A22" s="117"/>
      <c r="B22" s="118"/>
      <c r="C22" s="118"/>
      <c r="D22" s="246"/>
      <c r="E22" s="246"/>
      <c r="F22" s="246"/>
      <c r="G22" s="246"/>
      <c r="H22" s="246"/>
      <c r="I22" s="246"/>
      <c r="J22" s="246"/>
    </row>
    <row r="23" spans="1:10" s="30" customFormat="1" ht="22.5" customHeight="1" x14ac:dyDescent="0.3">
      <c r="A23" s="258" t="s">
        <v>241</v>
      </c>
      <c r="B23" s="110"/>
      <c r="C23" s="110"/>
      <c r="D23" s="121">
        <v>63</v>
      </c>
      <c r="E23" s="113"/>
      <c r="F23" s="121">
        <v>-647</v>
      </c>
      <c r="G23" s="113"/>
      <c r="H23" s="50">
        <v>0</v>
      </c>
      <c r="I23" s="113"/>
      <c r="J23" s="50">
        <v>0</v>
      </c>
    </row>
    <row r="24" spans="1:10" s="30" customFormat="1" ht="22.5" customHeight="1" x14ac:dyDescent="0.3">
      <c r="A24" s="119" t="s">
        <v>166</v>
      </c>
      <c r="B24" s="110"/>
      <c r="C24" s="110"/>
      <c r="D24" s="112"/>
      <c r="E24" s="112"/>
      <c r="F24" s="112"/>
      <c r="G24" s="112"/>
      <c r="H24" s="112"/>
      <c r="I24" s="112"/>
      <c r="J24" s="112"/>
    </row>
    <row r="25" spans="1:10" s="30" customFormat="1" ht="22.5" customHeight="1" x14ac:dyDescent="0.3">
      <c r="A25" s="119" t="s">
        <v>198</v>
      </c>
      <c r="B25" s="110"/>
      <c r="C25" s="110"/>
      <c r="D25" s="244">
        <f t="shared" ref="D25:J25" si="0">SUM(D14,D21,D23)</f>
        <v>16596</v>
      </c>
      <c r="E25" s="244">
        <f t="shared" si="0"/>
        <v>0</v>
      </c>
      <c r="F25" s="244">
        <f t="shared" si="0"/>
        <v>15482</v>
      </c>
      <c r="G25" s="244">
        <f t="shared" si="0"/>
        <v>0</v>
      </c>
      <c r="H25" s="244">
        <f t="shared" si="0"/>
        <v>-25112</v>
      </c>
      <c r="I25" s="244">
        <f t="shared" si="0"/>
        <v>0</v>
      </c>
      <c r="J25" s="244">
        <f t="shared" si="0"/>
        <v>11003</v>
      </c>
    </row>
    <row r="26" spans="1:10" s="30" customFormat="1" ht="22.5" customHeight="1" x14ac:dyDescent="0.3">
      <c r="A26" s="112" t="s">
        <v>253</v>
      </c>
      <c r="B26" s="110"/>
      <c r="C26" s="110"/>
      <c r="D26" s="121">
        <v>-656</v>
      </c>
      <c r="E26" s="113"/>
      <c r="F26" s="121">
        <v>-2418</v>
      </c>
      <c r="G26" s="113"/>
      <c r="H26" s="121">
        <v>948</v>
      </c>
      <c r="I26" s="113"/>
      <c r="J26" s="121">
        <v>-24</v>
      </c>
    </row>
    <row r="27" spans="1:10" s="30" customFormat="1" ht="22.5" customHeight="1" thickBot="1" x14ac:dyDescent="0.35">
      <c r="A27" s="119" t="s">
        <v>200</v>
      </c>
      <c r="B27" s="110"/>
      <c r="C27" s="110"/>
      <c r="D27" s="247">
        <f>SUM(D25:D26)</f>
        <v>15940</v>
      </c>
      <c r="E27" s="244"/>
      <c r="F27" s="247">
        <f>SUM(F25:F26)</f>
        <v>13064</v>
      </c>
      <c r="G27" s="244"/>
      <c r="H27" s="247">
        <f>SUM(H25:H26)</f>
        <v>-24164</v>
      </c>
      <c r="I27" s="244"/>
      <c r="J27" s="247">
        <f>SUM(J25:J26)</f>
        <v>10979</v>
      </c>
    </row>
    <row r="28" spans="1:10" s="30" customFormat="1" ht="22.5" customHeight="1" thickTop="1" x14ac:dyDescent="0.25">
      <c r="A28" s="117"/>
      <c r="B28" s="118"/>
      <c r="C28" s="118"/>
      <c r="D28" s="178"/>
      <c r="E28" s="246"/>
      <c r="F28" s="178"/>
      <c r="G28" s="246"/>
      <c r="H28" s="246"/>
      <c r="I28" s="246"/>
      <c r="J28" s="246"/>
    </row>
    <row r="29" spans="1:10" s="30" customFormat="1" ht="22.5" customHeight="1" x14ac:dyDescent="0.3">
      <c r="A29" s="119" t="s">
        <v>68</v>
      </c>
      <c r="B29" s="110"/>
      <c r="C29" s="110"/>
      <c r="D29" s="244"/>
      <c r="E29" s="244"/>
      <c r="F29" s="244"/>
      <c r="G29" s="244"/>
      <c r="H29" s="244"/>
      <c r="I29" s="244"/>
      <c r="J29" s="244"/>
    </row>
    <row r="30" spans="1:10" s="30" customFormat="1" ht="22.5" customHeight="1" x14ac:dyDescent="0.35">
      <c r="A30" s="120" t="s">
        <v>168</v>
      </c>
      <c r="B30" s="110"/>
      <c r="C30" s="110"/>
      <c r="D30" s="244"/>
      <c r="E30" s="244"/>
      <c r="F30" s="244"/>
      <c r="G30" s="244"/>
      <c r="H30" s="244"/>
      <c r="I30" s="244"/>
      <c r="J30" s="45"/>
    </row>
    <row r="31" spans="1:10" s="30" customFormat="1" ht="22.5" customHeight="1" x14ac:dyDescent="0.3">
      <c r="A31" s="112" t="s">
        <v>138</v>
      </c>
      <c r="B31" s="110"/>
      <c r="C31" s="110"/>
      <c r="D31" s="121">
        <v>-4537</v>
      </c>
      <c r="E31" s="113"/>
      <c r="F31" s="121">
        <v>-2180</v>
      </c>
      <c r="G31" s="113"/>
      <c r="H31" s="50">
        <v>0</v>
      </c>
      <c r="I31" s="113"/>
      <c r="J31" s="50">
        <v>0</v>
      </c>
    </row>
    <row r="32" spans="1:10" s="30" customFormat="1" ht="22.5" customHeight="1" x14ac:dyDescent="0.3">
      <c r="A32" s="119" t="s">
        <v>201</v>
      </c>
      <c r="B32" s="112"/>
      <c r="C32" s="112"/>
      <c r="D32" s="113"/>
      <c r="E32" s="244"/>
      <c r="F32" s="113"/>
      <c r="G32" s="244"/>
      <c r="H32" s="248"/>
      <c r="I32" s="244"/>
      <c r="J32" s="248"/>
    </row>
    <row r="33" spans="1:10" s="30" customFormat="1" ht="22.5" customHeight="1" x14ac:dyDescent="0.3">
      <c r="A33" s="283" t="s">
        <v>202</v>
      </c>
      <c r="B33" s="110"/>
      <c r="C33" s="110"/>
      <c r="D33" s="249">
        <f>SUM(D31:D32)</f>
        <v>-4537</v>
      </c>
      <c r="E33" s="244"/>
      <c r="F33" s="249">
        <f>SUM(F31:F32)</f>
        <v>-2180</v>
      </c>
      <c r="G33" s="244">
        <v>23912148</v>
      </c>
      <c r="H33" s="47">
        <f>SUM(H31:H32)</f>
        <v>0</v>
      </c>
      <c r="I33" s="244"/>
      <c r="J33" s="47">
        <f>SUM(J31:J32)</f>
        <v>0</v>
      </c>
    </row>
    <row r="34" spans="1:10" s="2" customFormat="1" ht="22.5" customHeight="1" x14ac:dyDescent="0.2">
      <c r="A34" s="105" t="s">
        <v>231</v>
      </c>
      <c r="B34" s="105"/>
      <c r="C34" s="105"/>
      <c r="D34" s="188">
        <f>+D33</f>
        <v>-4537</v>
      </c>
      <c r="E34" s="178"/>
      <c r="F34" s="188">
        <f>F33</f>
        <v>-2180</v>
      </c>
      <c r="G34" s="178"/>
      <c r="H34" s="47">
        <f>+H33</f>
        <v>0</v>
      </c>
      <c r="I34" s="178"/>
      <c r="J34" s="47">
        <f>+J33</f>
        <v>0</v>
      </c>
    </row>
    <row r="35" spans="1:10" s="2" customFormat="1" ht="22.5" customHeight="1" thickBot="1" x14ac:dyDescent="0.3">
      <c r="A35" s="105" t="s">
        <v>163</v>
      </c>
      <c r="B35" s="105"/>
      <c r="C35" s="105"/>
      <c r="D35" s="184">
        <f t="shared" ref="D35:J35" si="1">SUM(D34,D27)</f>
        <v>11403</v>
      </c>
      <c r="E35" s="178">
        <f t="shared" si="1"/>
        <v>0</v>
      </c>
      <c r="F35" s="184">
        <f t="shared" si="1"/>
        <v>10884</v>
      </c>
      <c r="G35" s="178">
        <f t="shared" si="1"/>
        <v>0</v>
      </c>
      <c r="H35" s="184">
        <f t="shared" si="1"/>
        <v>-24164</v>
      </c>
      <c r="I35" s="178">
        <f t="shared" si="1"/>
        <v>0</v>
      </c>
      <c r="J35" s="184">
        <f t="shared" si="1"/>
        <v>10979</v>
      </c>
    </row>
    <row r="36" spans="1:10" s="2" customFormat="1" ht="22.5" customHeight="1" thickTop="1" x14ac:dyDescent="0.25">
      <c r="A36" s="105"/>
      <c r="B36" s="105"/>
      <c r="C36" s="105"/>
      <c r="D36" s="178"/>
      <c r="E36" s="178"/>
      <c r="F36" s="178"/>
      <c r="G36" s="178"/>
      <c r="H36" s="178"/>
      <c r="I36" s="178"/>
      <c r="J36" s="178"/>
    </row>
    <row r="37" spans="1:10" s="2" customFormat="1" ht="22.5" customHeight="1" x14ac:dyDescent="0.3">
      <c r="A37" s="119" t="s">
        <v>161</v>
      </c>
      <c r="B37" s="105"/>
      <c r="C37" s="105"/>
      <c r="D37" s="178"/>
      <c r="E37" s="178"/>
      <c r="F37" s="178"/>
      <c r="G37" s="178"/>
      <c r="H37" s="178"/>
      <c r="I37" s="178"/>
      <c r="J37" s="178"/>
    </row>
    <row r="38" spans="1:10" s="30" customFormat="1" ht="22.5" customHeight="1" x14ac:dyDescent="0.3">
      <c r="A38" s="112" t="s">
        <v>248</v>
      </c>
      <c r="B38" s="112"/>
      <c r="C38" s="112"/>
      <c r="D38" s="111">
        <f>D27-D39</f>
        <v>-783</v>
      </c>
      <c r="E38" s="111"/>
      <c r="F38" s="111">
        <v>543</v>
      </c>
      <c r="G38" s="111"/>
      <c r="H38" s="111">
        <f>H27-H39</f>
        <v>-24164</v>
      </c>
      <c r="I38" s="111"/>
      <c r="J38" s="111">
        <v>10979</v>
      </c>
    </row>
    <row r="39" spans="1:10" s="30" customFormat="1" ht="22.5" customHeight="1" x14ac:dyDescent="0.3">
      <c r="A39" s="112" t="s">
        <v>42</v>
      </c>
      <c r="B39" s="112"/>
      <c r="C39" s="112"/>
      <c r="D39" s="111">
        <v>16723</v>
      </c>
      <c r="E39" s="111"/>
      <c r="F39" s="111">
        <v>12521</v>
      </c>
      <c r="G39" s="111"/>
      <c r="H39" s="50">
        <v>0</v>
      </c>
      <c r="I39" s="111"/>
      <c r="J39" s="50">
        <v>0</v>
      </c>
    </row>
    <row r="40" spans="1:10" ht="22.5" customHeight="1" thickBot="1" x14ac:dyDescent="0.3">
      <c r="A40" s="117" t="s">
        <v>162</v>
      </c>
      <c r="B40" s="54"/>
      <c r="C40" s="54"/>
      <c r="D40" s="179">
        <f>SUM(D38:D39)</f>
        <v>15940</v>
      </c>
      <c r="E40" s="177">
        <f t="shared" ref="E40:J40" si="2">SUM(E38:E39)</f>
        <v>0</v>
      </c>
      <c r="F40" s="179">
        <f>SUM(F38:F39)</f>
        <v>13064</v>
      </c>
      <c r="G40" s="177">
        <f t="shared" si="2"/>
        <v>0</v>
      </c>
      <c r="H40" s="179">
        <f t="shared" si="2"/>
        <v>-24164</v>
      </c>
      <c r="I40" s="177">
        <f t="shared" si="2"/>
        <v>0</v>
      </c>
      <c r="J40" s="179">
        <f t="shared" si="2"/>
        <v>10979</v>
      </c>
    </row>
    <row r="41" spans="1:10" ht="22.5" customHeight="1" thickTop="1" x14ac:dyDescent="0.3">
      <c r="A41" s="119"/>
      <c r="B41" s="54"/>
      <c r="C41" s="54"/>
      <c r="D41" s="177"/>
      <c r="E41" s="180"/>
      <c r="F41" s="177"/>
      <c r="G41" s="180"/>
      <c r="H41" s="181"/>
      <c r="I41" s="180"/>
      <c r="J41" s="181"/>
    </row>
    <row r="42" spans="1:10" ht="22.5" customHeight="1" x14ac:dyDescent="0.25">
      <c r="A42" s="117" t="s">
        <v>203</v>
      </c>
      <c r="B42" s="54"/>
      <c r="C42" s="54"/>
      <c r="D42" s="177"/>
      <c r="E42" s="180"/>
      <c r="F42" s="177"/>
      <c r="G42" s="180"/>
      <c r="H42" s="181"/>
      <c r="I42" s="180"/>
      <c r="J42" s="181"/>
    </row>
    <row r="43" spans="1:10" ht="22.5" customHeight="1" x14ac:dyDescent="0.25">
      <c r="A43" s="107" t="s">
        <v>139</v>
      </c>
      <c r="B43" s="54"/>
      <c r="C43" s="54"/>
      <c r="D43" s="177">
        <f>D35-D44</f>
        <v>-4588</v>
      </c>
      <c r="E43" s="177"/>
      <c r="F43" s="177">
        <v>-873</v>
      </c>
      <c r="G43" s="177"/>
      <c r="H43" s="177">
        <f>H35-H44</f>
        <v>-24164</v>
      </c>
      <c r="I43" s="177"/>
      <c r="J43" s="177">
        <v>10979</v>
      </c>
    </row>
    <row r="44" spans="1:10" ht="22.5" customHeight="1" x14ac:dyDescent="0.25">
      <c r="A44" s="107" t="s">
        <v>86</v>
      </c>
      <c r="B44" s="54"/>
      <c r="C44" s="54"/>
      <c r="D44" s="177">
        <v>15991</v>
      </c>
      <c r="E44" s="180"/>
      <c r="F44" s="177">
        <v>11757</v>
      </c>
      <c r="G44" s="180"/>
      <c r="H44" s="50">
        <v>0</v>
      </c>
      <c r="I44" s="180"/>
      <c r="J44" s="50">
        <v>0</v>
      </c>
    </row>
    <row r="45" spans="1:10" ht="22.5" customHeight="1" thickBot="1" x14ac:dyDescent="0.3">
      <c r="A45" s="117" t="s">
        <v>153</v>
      </c>
      <c r="B45" s="54"/>
      <c r="C45" s="54"/>
      <c r="D45" s="179">
        <f>SUM(D43:D44)</f>
        <v>11403</v>
      </c>
      <c r="E45" s="177">
        <f t="shared" ref="E45:J45" si="3">SUM(E43:E44)</f>
        <v>0</v>
      </c>
      <c r="F45" s="179">
        <f>SUM(F43:F44)</f>
        <v>10884</v>
      </c>
      <c r="G45" s="177">
        <f t="shared" si="3"/>
        <v>0</v>
      </c>
      <c r="H45" s="179">
        <f t="shared" si="3"/>
        <v>-24164</v>
      </c>
      <c r="I45" s="177">
        <f t="shared" si="3"/>
        <v>0</v>
      </c>
      <c r="J45" s="179">
        <f t="shared" si="3"/>
        <v>10979</v>
      </c>
    </row>
    <row r="46" spans="1:10" ht="22.5" customHeight="1" thickTop="1" x14ac:dyDescent="0.25">
      <c r="A46" s="117"/>
      <c r="B46" s="54"/>
      <c r="C46" s="54"/>
      <c r="D46" s="177"/>
      <c r="E46" s="180"/>
      <c r="F46" s="177"/>
      <c r="G46" s="180"/>
      <c r="H46" s="181"/>
      <c r="I46" s="180"/>
      <c r="J46" s="181"/>
    </row>
    <row r="47" spans="1:10" ht="22.5" customHeight="1" x14ac:dyDescent="0.35">
      <c r="A47" s="257" t="s">
        <v>227</v>
      </c>
      <c r="B47" s="54">
        <v>11</v>
      </c>
      <c r="C47" s="54"/>
      <c r="D47" s="177"/>
      <c r="E47" s="180"/>
      <c r="F47" s="177"/>
      <c r="G47" s="180"/>
      <c r="H47" s="181"/>
      <c r="I47" s="180"/>
      <c r="J47" s="181"/>
    </row>
    <row r="48" spans="1:10" ht="22.5" customHeight="1" thickBot="1" x14ac:dyDescent="0.35">
      <c r="A48" s="116" t="s">
        <v>228</v>
      </c>
      <c r="B48" s="54"/>
      <c r="C48" s="54"/>
      <c r="D48" s="250">
        <f>+D38/681480</f>
        <v>-1.1489698890649763E-3</v>
      </c>
      <c r="E48" s="251">
        <f t="shared" ref="E48:I48" si="4">+E38/681480</f>
        <v>0</v>
      </c>
      <c r="F48" s="250">
        <f>+F38/681480</f>
        <v>7.9679521042437052E-4</v>
      </c>
      <c r="G48" s="251">
        <f t="shared" si="4"/>
        <v>0</v>
      </c>
      <c r="H48" s="250">
        <f t="shared" si="4"/>
        <v>-3.5458120561131658E-2</v>
      </c>
      <c r="I48" s="252">
        <f t="shared" si="4"/>
        <v>0</v>
      </c>
      <c r="J48" s="250">
        <f>+J38/681480</f>
        <v>1.6110524153313377E-2</v>
      </c>
    </row>
    <row r="49" spans="1:10" ht="22.5" customHeight="1" thickTop="1" x14ac:dyDescent="0.25">
      <c r="A49" s="105"/>
      <c r="B49" s="54"/>
      <c r="C49" s="54"/>
      <c r="D49" s="177"/>
      <c r="E49" s="180"/>
      <c r="F49" s="177"/>
      <c r="G49" s="180"/>
      <c r="H49" s="181"/>
      <c r="I49" s="180"/>
      <c r="J49" s="181"/>
    </row>
  </sheetData>
  <mergeCells count="9">
    <mergeCell ref="D8:F8"/>
    <mergeCell ref="H8:J8"/>
    <mergeCell ref="D10:J10"/>
    <mergeCell ref="D5:F5"/>
    <mergeCell ref="H5:J5"/>
    <mergeCell ref="D6:F6"/>
    <mergeCell ref="H6:J6"/>
    <mergeCell ref="D7:F7"/>
    <mergeCell ref="H7:J7"/>
  </mergeCells>
  <pageMargins left="0.7" right="0.7" top="0.48" bottom="0.5" header="0.5" footer="0.5"/>
  <pageSetup paperSize="9" scale="62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J54"/>
  <sheetViews>
    <sheetView view="pageBreakPreview" topLeftCell="A24" zoomScale="80" zoomScaleNormal="62" zoomScaleSheetLayoutView="80" workbookViewId="0">
      <selection activeCell="A26" sqref="A26"/>
    </sheetView>
  </sheetViews>
  <sheetFormatPr defaultColWidth="9.140625" defaultRowHeight="18.75" customHeight="1" x14ac:dyDescent="0.25"/>
  <cols>
    <col min="1" max="1" width="54.140625" style="206" customWidth="1"/>
    <col min="2" max="2" width="5.5703125" style="205" customWidth="1"/>
    <col min="3" max="3" width="1.42578125" style="206" customWidth="1"/>
    <col min="4" max="4" width="12" style="29" bestFit="1" customWidth="1"/>
    <col min="5" max="5" width="1.42578125" style="94" customWidth="1"/>
    <col min="6" max="6" width="11.7109375" style="29" customWidth="1"/>
    <col min="7" max="7" width="1.42578125" style="94" customWidth="1"/>
    <col min="8" max="8" width="12" style="94" bestFit="1" customWidth="1"/>
    <col min="9" max="9" width="1.42578125" style="94" customWidth="1"/>
    <col min="10" max="10" width="11.5703125" style="94" customWidth="1"/>
    <col min="11" max="16384" width="9.140625" style="202"/>
  </cols>
  <sheetData>
    <row r="1" spans="1:10" s="203" customFormat="1" ht="19.5" customHeight="1" x14ac:dyDescent="0.3">
      <c r="A1" s="5" t="s">
        <v>250</v>
      </c>
      <c r="B1" s="197"/>
      <c r="C1" s="198"/>
      <c r="D1" s="199"/>
      <c r="E1" s="200"/>
      <c r="F1" s="199"/>
      <c r="G1" s="94"/>
      <c r="H1" s="201"/>
      <c r="I1" s="94"/>
      <c r="J1" s="201"/>
    </row>
    <row r="2" spans="1:10" s="203" customFormat="1" ht="19.5" customHeight="1" x14ac:dyDescent="0.3">
      <c r="A2" s="266" t="s">
        <v>218</v>
      </c>
      <c r="B2" s="197"/>
      <c r="C2" s="198"/>
      <c r="D2" s="199"/>
      <c r="E2" s="200"/>
      <c r="F2" s="199"/>
      <c r="G2" s="94"/>
      <c r="H2" s="201"/>
      <c r="I2" s="94"/>
      <c r="J2" s="201"/>
    </row>
    <row r="3" spans="1:10" ht="19.5" customHeight="1" x14ac:dyDescent="0.25">
      <c r="A3" s="204" t="s">
        <v>108</v>
      </c>
    </row>
    <row r="4" spans="1:10" ht="19.5" customHeight="1" x14ac:dyDescent="0.25"/>
    <row r="5" spans="1:10" ht="19.5" customHeight="1" x14ac:dyDescent="0.25">
      <c r="A5" s="206" t="s">
        <v>3</v>
      </c>
      <c r="D5" s="294" t="s">
        <v>2</v>
      </c>
      <c r="E5" s="294"/>
      <c r="F5" s="294"/>
      <c r="G5" s="195"/>
      <c r="H5" s="295" t="s">
        <v>15</v>
      </c>
      <c r="I5" s="295"/>
      <c r="J5" s="295"/>
    </row>
    <row r="6" spans="1:10" ht="19.5" customHeight="1" x14ac:dyDescent="0.25">
      <c r="C6" s="207"/>
      <c r="D6" s="294" t="s">
        <v>16</v>
      </c>
      <c r="E6" s="294"/>
      <c r="F6" s="294"/>
      <c r="G6" s="29"/>
      <c r="H6" s="294" t="s">
        <v>16</v>
      </c>
      <c r="I6" s="294"/>
      <c r="J6" s="294"/>
    </row>
    <row r="7" spans="1:10" ht="19.5" customHeight="1" x14ac:dyDescent="0.25">
      <c r="C7" s="207"/>
      <c r="D7" s="292" t="s">
        <v>173</v>
      </c>
      <c r="E7" s="292"/>
      <c r="F7" s="292"/>
      <c r="G7" s="29"/>
      <c r="H7" s="292" t="s">
        <v>173</v>
      </c>
      <c r="I7" s="292"/>
      <c r="J7" s="292"/>
    </row>
    <row r="8" spans="1:10" ht="19.5" customHeight="1" x14ac:dyDescent="0.25">
      <c r="C8" s="207"/>
      <c r="D8" s="291" t="s">
        <v>171</v>
      </c>
      <c r="E8" s="292"/>
      <c r="F8" s="292"/>
      <c r="G8" s="29"/>
      <c r="H8" s="291" t="s">
        <v>171</v>
      </c>
      <c r="I8" s="292"/>
      <c r="J8" s="292"/>
    </row>
    <row r="9" spans="1:10" ht="19.5" customHeight="1" x14ac:dyDescent="0.25">
      <c r="B9" s="208" t="s">
        <v>25</v>
      </c>
      <c r="C9" s="207"/>
      <c r="D9" s="209" t="s">
        <v>155</v>
      </c>
      <c r="E9" s="90"/>
      <c r="F9" s="209" t="s">
        <v>124</v>
      </c>
      <c r="G9" s="90"/>
      <c r="H9" s="209" t="s">
        <v>155</v>
      </c>
      <c r="I9" s="90"/>
      <c r="J9" s="90" t="s">
        <v>124</v>
      </c>
    </row>
    <row r="10" spans="1:10" ht="19.5" customHeight="1" x14ac:dyDescent="0.25">
      <c r="A10" s="217" t="s">
        <v>195</v>
      </c>
      <c r="D10" s="293" t="s">
        <v>89</v>
      </c>
      <c r="E10" s="293"/>
      <c r="F10" s="293"/>
      <c r="G10" s="293"/>
      <c r="H10" s="293"/>
      <c r="I10" s="293"/>
      <c r="J10" s="293"/>
    </row>
    <row r="11" spans="1:10" s="211" customFormat="1" ht="19.5" customHeight="1" x14ac:dyDescent="0.25">
      <c r="A11" s="51" t="s">
        <v>174</v>
      </c>
      <c r="B11" s="28"/>
      <c r="C11" s="28"/>
      <c r="D11" s="210"/>
      <c r="E11" s="210"/>
      <c r="F11" s="210"/>
      <c r="G11" s="210"/>
      <c r="H11" s="210"/>
      <c r="I11" s="210"/>
      <c r="J11" s="210"/>
    </row>
    <row r="12" spans="1:10" s="211" customFormat="1" ht="19.5" customHeight="1" x14ac:dyDescent="0.25">
      <c r="A12" s="256" t="s">
        <v>204</v>
      </c>
      <c r="B12" s="28">
        <v>10</v>
      </c>
      <c r="C12" s="28"/>
      <c r="D12" s="212">
        <v>3739871</v>
      </c>
      <c r="E12" s="212"/>
      <c r="F12" s="212">
        <v>3836019</v>
      </c>
      <c r="G12" s="212"/>
      <c r="H12" s="212">
        <v>2824023</v>
      </c>
      <c r="I12" s="212"/>
      <c r="J12" s="212">
        <v>2784272</v>
      </c>
    </row>
    <row r="13" spans="1:10" s="211" customFormat="1" ht="19.5" customHeight="1" x14ac:dyDescent="0.25">
      <c r="A13" s="213" t="s">
        <v>65</v>
      </c>
      <c r="B13" s="28"/>
      <c r="C13" s="28"/>
      <c r="D13" s="212">
        <v>28342</v>
      </c>
      <c r="E13" s="212"/>
      <c r="F13" s="212">
        <v>39560</v>
      </c>
      <c r="G13" s="212"/>
      <c r="H13" s="212">
        <v>4039</v>
      </c>
      <c r="I13" s="212"/>
      <c r="J13" s="212">
        <v>53903</v>
      </c>
    </row>
    <row r="14" spans="1:10" s="211" customFormat="1" ht="19.5" customHeight="1" x14ac:dyDescent="0.25">
      <c r="A14" s="99" t="s">
        <v>175</v>
      </c>
      <c r="B14" s="28"/>
      <c r="C14" s="28"/>
      <c r="D14" s="214">
        <f>SUM(D12:D13)</f>
        <v>3768213</v>
      </c>
      <c r="E14" s="215"/>
      <c r="F14" s="214">
        <f>SUM(F12:F13)</f>
        <v>3875579</v>
      </c>
      <c r="G14" s="215"/>
      <c r="H14" s="214">
        <f>SUM(H12:H13)</f>
        <v>2828062</v>
      </c>
      <c r="I14" s="215"/>
      <c r="J14" s="214">
        <f>SUM(J12:J13)</f>
        <v>2838175</v>
      </c>
    </row>
    <row r="15" spans="1:10" ht="12" customHeight="1" x14ac:dyDescent="0.25">
      <c r="D15" s="216"/>
      <c r="E15" s="215"/>
      <c r="F15" s="216"/>
      <c r="G15" s="215"/>
      <c r="H15" s="216"/>
      <c r="I15" s="215"/>
      <c r="J15" s="216"/>
    </row>
    <row r="16" spans="1:10" s="211" customFormat="1" ht="19.5" customHeight="1" x14ac:dyDescent="0.25">
      <c r="A16" s="217" t="s">
        <v>67</v>
      </c>
      <c r="B16" s="28"/>
      <c r="C16" s="28"/>
      <c r="D16" s="218"/>
      <c r="E16" s="219"/>
      <c r="F16" s="218"/>
      <c r="G16" s="219"/>
      <c r="H16" s="218"/>
      <c r="I16" s="212"/>
      <c r="J16" s="218"/>
    </row>
    <row r="17" spans="1:10" s="211" customFormat="1" ht="19.5" customHeight="1" x14ac:dyDescent="0.25">
      <c r="A17" s="256" t="s">
        <v>205</v>
      </c>
      <c r="B17" s="28"/>
      <c r="C17" s="28"/>
      <c r="D17" s="212">
        <v>-3399941</v>
      </c>
      <c r="E17" s="212"/>
      <c r="F17" s="212">
        <v>-3298171</v>
      </c>
      <c r="G17" s="212"/>
      <c r="H17" s="212">
        <v>-2622265</v>
      </c>
      <c r="I17" s="212"/>
      <c r="J17" s="212">
        <v>-2498332</v>
      </c>
    </row>
    <row r="18" spans="1:10" s="211" customFormat="1" ht="19.5" customHeight="1" x14ac:dyDescent="0.25">
      <c r="A18" s="220" t="s">
        <v>103</v>
      </c>
      <c r="B18" s="28"/>
      <c r="C18" s="28"/>
      <c r="D18" s="212">
        <v>-171527</v>
      </c>
      <c r="E18" s="212"/>
      <c r="F18" s="212">
        <v>-146821</v>
      </c>
      <c r="G18" s="212"/>
      <c r="H18" s="212">
        <v>-134804</v>
      </c>
      <c r="I18" s="212"/>
      <c r="J18" s="212">
        <v>-112763</v>
      </c>
    </row>
    <row r="19" spans="1:10" s="211" customFormat="1" ht="19.5" customHeight="1" x14ac:dyDescent="0.25">
      <c r="A19" s="220" t="s">
        <v>176</v>
      </c>
      <c r="B19" s="28"/>
      <c r="C19" s="28"/>
      <c r="D19" s="212">
        <v>-170194</v>
      </c>
      <c r="E19" s="212"/>
      <c r="F19" s="212">
        <v>-188261</v>
      </c>
      <c r="G19" s="212"/>
      <c r="H19" s="212">
        <v>-89149</v>
      </c>
      <c r="I19" s="212"/>
      <c r="J19" s="212">
        <v>-90126</v>
      </c>
    </row>
    <row r="20" spans="1:10" s="211" customFormat="1" ht="19.5" customHeight="1" x14ac:dyDescent="0.25">
      <c r="A20" s="220" t="s">
        <v>37</v>
      </c>
      <c r="B20" s="28"/>
      <c r="C20" s="28"/>
      <c r="D20" s="212">
        <v>-99726</v>
      </c>
      <c r="E20" s="212"/>
      <c r="F20" s="212">
        <v>-90084</v>
      </c>
      <c r="G20" s="212"/>
      <c r="H20" s="212">
        <v>-79261</v>
      </c>
      <c r="I20" s="212"/>
      <c r="J20" s="212">
        <v>-79114</v>
      </c>
    </row>
    <row r="21" spans="1:10" s="211" customFormat="1" ht="16.5" customHeight="1" x14ac:dyDescent="0.25">
      <c r="A21" s="99" t="s">
        <v>66</v>
      </c>
      <c r="B21" s="28"/>
      <c r="C21" s="28"/>
      <c r="D21" s="214">
        <f>SUM(D17:D20)</f>
        <v>-3841388</v>
      </c>
      <c r="E21" s="212"/>
      <c r="F21" s="214">
        <f>SUM(F17:F20)</f>
        <v>-3723337</v>
      </c>
      <c r="G21" s="212"/>
      <c r="H21" s="214">
        <f>SUM(H17:H20)</f>
        <v>-2925479</v>
      </c>
      <c r="I21" s="212"/>
      <c r="J21" s="214">
        <f>SUM(J17:J20)</f>
        <v>-2780335</v>
      </c>
    </row>
    <row r="22" spans="1:10" s="222" customFormat="1" ht="12.6" customHeight="1" x14ac:dyDescent="0.25">
      <c r="A22" s="207"/>
      <c r="B22" s="221"/>
      <c r="C22" s="207"/>
      <c r="D22" s="216"/>
      <c r="E22" s="215"/>
      <c r="F22" s="216"/>
      <c r="G22" s="215"/>
      <c r="H22" s="216"/>
      <c r="I22" s="215"/>
      <c r="J22" s="216"/>
    </row>
    <row r="23" spans="1:10" s="211" customFormat="1" ht="16.5" customHeight="1" x14ac:dyDescent="0.25">
      <c r="A23" s="34" t="s">
        <v>240</v>
      </c>
      <c r="B23" s="28">
        <v>5</v>
      </c>
      <c r="C23" s="28"/>
      <c r="D23" s="261">
        <v>-188</v>
      </c>
      <c r="E23" s="212"/>
      <c r="F23" s="224">
        <v>-1090</v>
      </c>
      <c r="G23" s="212"/>
      <c r="H23" s="224">
        <v>0</v>
      </c>
      <c r="I23" s="212"/>
      <c r="J23" s="224">
        <v>0</v>
      </c>
    </row>
    <row r="24" spans="1:10" s="211" customFormat="1" ht="19.5" customHeight="1" x14ac:dyDescent="0.25">
      <c r="A24" s="259" t="s">
        <v>166</v>
      </c>
      <c r="B24" s="223"/>
      <c r="C24" s="223"/>
      <c r="D24" s="253"/>
      <c r="E24" s="253"/>
      <c r="F24" s="253"/>
      <c r="G24" s="253"/>
      <c r="H24" s="253"/>
      <c r="I24" s="253"/>
      <c r="J24" s="253"/>
    </row>
    <row r="25" spans="1:10" s="211" customFormat="1" ht="19.5" customHeight="1" x14ac:dyDescent="0.25">
      <c r="A25" s="259" t="s">
        <v>198</v>
      </c>
      <c r="B25" s="223"/>
      <c r="C25" s="223"/>
      <c r="D25" s="254">
        <f>SUM(D14,D21,D23)</f>
        <v>-73363</v>
      </c>
      <c r="E25" s="215"/>
      <c r="F25" s="254">
        <f>SUM(F14,F21,F23)</f>
        <v>151152</v>
      </c>
      <c r="G25" s="215"/>
      <c r="H25" s="254">
        <f>SUM(H14,H21,H23)</f>
        <v>-97417</v>
      </c>
      <c r="I25" s="215"/>
      <c r="J25" s="254">
        <f>SUM(J14,J21,J23)</f>
        <v>57840</v>
      </c>
    </row>
    <row r="26" spans="1:10" s="211" customFormat="1" ht="19.5" customHeight="1" x14ac:dyDescent="0.25">
      <c r="A26" s="93" t="s">
        <v>253</v>
      </c>
      <c r="B26" s="28"/>
      <c r="C26" s="28"/>
      <c r="D26" s="224">
        <v>-7325</v>
      </c>
      <c r="E26" s="225"/>
      <c r="F26" s="224">
        <v>-12196</v>
      </c>
      <c r="G26" s="225"/>
      <c r="H26" s="224">
        <v>587</v>
      </c>
      <c r="I26" s="225"/>
      <c r="J26" s="224">
        <v>-4291</v>
      </c>
    </row>
    <row r="27" spans="1:10" s="211" customFormat="1" ht="19.5" customHeight="1" thickBot="1" x14ac:dyDescent="0.3">
      <c r="A27" s="52" t="s">
        <v>200</v>
      </c>
      <c r="B27" s="28"/>
      <c r="C27" s="28"/>
      <c r="D27" s="226">
        <f>SUM(D25:D26)</f>
        <v>-80688</v>
      </c>
      <c r="E27" s="215"/>
      <c r="F27" s="226">
        <f>SUM(F25:F26)</f>
        <v>138956</v>
      </c>
      <c r="G27" s="215"/>
      <c r="H27" s="226">
        <f>SUM(H25:H26)</f>
        <v>-96830</v>
      </c>
      <c r="I27" s="215"/>
      <c r="J27" s="226">
        <f>SUM(J25:J26)</f>
        <v>53549</v>
      </c>
    </row>
    <row r="28" spans="1:10" s="211" customFormat="1" ht="12" customHeight="1" thickTop="1" x14ac:dyDescent="0.25">
      <c r="A28" s="207"/>
      <c r="B28" s="221"/>
      <c r="C28" s="207"/>
      <c r="D28" s="227"/>
      <c r="E28" s="215"/>
      <c r="F28" s="227"/>
      <c r="G28" s="215"/>
      <c r="H28" s="227"/>
      <c r="I28" s="215"/>
      <c r="J28" s="227"/>
    </row>
    <row r="29" spans="1:10" s="211" customFormat="1" ht="19.5" customHeight="1" x14ac:dyDescent="0.25">
      <c r="A29" s="52" t="s">
        <v>68</v>
      </c>
      <c r="B29" s="221"/>
      <c r="C29" s="207"/>
      <c r="D29" s="228"/>
      <c r="E29" s="229"/>
      <c r="F29" s="228"/>
      <c r="G29" s="229"/>
      <c r="H29" s="228"/>
      <c r="I29" s="229"/>
      <c r="J29" s="228"/>
    </row>
    <row r="30" spans="1:10" s="211" customFormat="1" ht="19.5" customHeight="1" x14ac:dyDescent="0.25">
      <c r="A30" s="100" t="s">
        <v>177</v>
      </c>
      <c r="B30" s="221"/>
      <c r="C30" s="207"/>
      <c r="D30" s="228"/>
      <c r="E30" s="229"/>
      <c r="F30" s="228"/>
      <c r="G30" s="229"/>
      <c r="H30" s="228"/>
      <c r="I30" s="229"/>
      <c r="J30" s="228"/>
    </row>
    <row r="31" spans="1:10" s="211" customFormat="1" ht="19.5" customHeight="1" x14ac:dyDescent="0.25">
      <c r="A31" s="30" t="s">
        <v>138</v>
      </c>
      <c r="B31" s="221"/>
      <c r="C31" s="207"/>
      <c r="D31" s="230">
        <v>-3713</v>
      </c>
      <c r="E31" s="30"/>
      <c r="F31" s="230">
        <v>-1439</v>
      </c>
      <c r="G31" s="230"/>
      <c r="H31" s="45">
        <v>0</v>
      </c>
      <c r="I31" s="231"/>
      <c r="J31" s="45">
        <v>0</v>
      </c>
    </row>
    <row r="32" spans="1:10" s="211" customFormat="1" ht="19.5" customHeight="1" x14ac:dyDescent="0.25">
      <c r="A32" s="30" t="s">
        <v>249</v>
      </c>
      <c r="B32" s="205">
        <v>5</v>
      </c>
      <c r="C32" s="207"/>
      <c r="D32" s="262">
        <v>-95</v>
      </c>
      <c r="E32" s="230"/>
      <c r="F32" s="262">
        <v>-74</v>
      </c>
      <c r="G32" s="230"/>
      <c r="H32" s="50">
        <v>0</v>
      </c>
      <c r="I32" s="231"/>
      <c r="J32" s="50">
        <v>0</v>
      </c>
    </row>
    <row r="33" spans="1:10" s="211" customFormat="1" ht="19.5" customHeight="1" x14ac:dyDescent="0.25">
      <c r="A33" s="52" t="s">
        <v>232</v>
      </c>
      <c r="B33" s="205"/>
      <c r="C33" s="207"/>
      <c r="D33" s="230"/>
      <c r="E33" s="230"/>
      <c r="F33" s="230"/>
      <c r="G33" s="230"/>
      <c r="H33" s="45"/>
      <c r="I33" s="231"/>
      <c r="J33" s="45"/>
    </row>
    <row r="34" spans="1:10" s="211" customFormat="1" ht="19.5" customHeight="1" x14ac:dyDescent="0.25">
      <c r="A34" s="52" t="s">
        <v>202</v>
      </c>
      <c r="B34" s="205"/>
      <c r="C34" s="207"/>
      <c r="D34" s="267">
        <f>SUM(D31:D33)</f>
        <v>-3808</v>
      </c>
      <c r="E34" s="268"/>
      <c r="F34" s="267">
        <f>SUM(F31:F33)</f>
        <v>-1513</v>
      </c>
      <c r="G34" s="268"/>
      <c r="H34" s="47">
        <f>SUM(H31:H33)</f>
        <v>0</v>
      </c>
      <c r="I34" s="268"/>
      <c r="J34" s="47">
        <f>SUM(J31:J33)</f>
        <v>0</v>
      </c>
    </row>
    <row r="35" spans="1:10" s="211" customFormat="1" ht="19.5" customHeight="1" x14ac:dyDescent="0.25">
      <c r="A35" s="100" t="s">
        <v>157</v>
      </c>
      <c r="B35" s="205"/>
      <c r="C35" s="207"/>
      <c r="D35" s="230"/>
      <c r="E35" s="230"/>
      <c r="F35" s="230"/>
      <c r="G35" s="230"/>
      <c r="H35" s="45"/>
      <c r="I35" s="231"/>
      <c r="J35" s="45"/>
    </row>
    <row r="36" spans="1:10" s="211" customFormat="1" ht="19.5" customHeight="1" x14ac:dyDescent="0.25">
      <c r="A36" s="30" t="s">
        <v>170</v>
      </c>
      <c r="B36" s="205"/>
      <c r="C36" s="207"/>
      <c r="D36" s="230">
        <v>-14124</v>
      </c>
      <c r="E36" s="230"/>
      <c r="F36" s="45">
        <v>0</v>
      </c>
      <c r="G36" s="230"/>
      <c r="H36" s="45">
        <v>-14124</v>
      </c>
      <c r="I36" s="231"/>
      <c r="J36" s="45">
        <v>0</v>
      </c>
    </row>
    <row r="37" spans="1:10" s="211" customFormat="1" ht="19.5" customHeight="1" x14ac:dyDescent="0.25">
      <c r="A37" s="30" t="s">
        <v>159</v>
      </c>
      <c r="B37" s="205"/>
      <c r="C37" s="207"/>
      <c r="D37" s="262">
        <v>2825</v>
      </c>
      <c r="E37" s="230"/>
      <c r="F37" s="50">
        <v>0</v>
      </c>
      <c r="G37" s="230"/>
      <c r="H37" s="50">
        <v>2825</v>
      </c>
      <c r="I37" s="231"/>
      <c r="J37" s="50">
        <v>0</v>
      </c>
    </row>
    <row r="38" spans="1:10" s="211" customFormat="1" ht="19.5" customHeight="1" x14ac:dyDescent="0.25">
      <c r="A38" s="52" t="s">
        <v>158</v>
      </c>
      <c r="B38" s="205"/>
      <c r="C38" s="207"/>
      <c r="D38" s="268">
        <f>SUM(D36:D37)</f>
        <v>-11299</v>
      </c>
      <c r="E38" s="268"/>
      <c r="F38" s="35">
        <f>SUM(F36:F37)</f>
        <v>0</v>
      </c>
      <c r="G38" s="268"/>
      <c r="H38" s="32">
        <f>SUM(H36:H37)</f>
        <v>-11299</v>
      </c>
      <c r="I38" s="268"/>
      <c r="J38" s="32">
        <f>SUM(J36:J37)</f>
        <v>0</v>
      </c>
    </row>
    <row r="39" spans="1:10" s="222" customFormat="1" ht="19.5" customHeight="1" x14ac:dyDescent="0.25">
      <c r="A39" s="52" t="s">
        <v>231</v>
      </c>
      <c r="B39" s="221"/>
      <c r="C39" s="207"/>
      <c r="D39" s="32">
        <f>+D34+D38</f>
        <v>-15107</v>
      </c>
      <c r="E39" s="35"/>
      <c r="F39" s="32">
        <f>+F34+F38</f>
        <v>-1513</v>
      </c>
      <c r="G39" s="35">
        <v>23912148</v>
      </c>
      <c r="H39" s="47">
        <f>+H34+H38</f>
        <v>-11299</v>
      </c>
      <c r="I39" s="269"/>
      <c r="J39" s="47">
        <f>+J34+J38</f>
        <v>0</v>
      </c>
    </row>
    <row r="40" spans="1:10" s="222" customFormat="1" ht="19.5" customHeight="1" thickBot="1" x14ac:dyDescent="0.3">
      <c r="A40" s="52" t="s">
        <v>163</v>
      </c>
      <c r="B40" s="221"/>
      <c r="C40" s="207"/>
      <c r="D40" s="232">
        <f>SUM(D27,D39)</f>
        <v>-95795</v>
      </c>
      <c r="E40" s="35"/>
      <c r="F40" s="232">
        <f>SUM(F27,F39)</f>
        <v>137443</v>
      </c>
      <c r="G40" s="35"/>
      <c r="H40" s="232">
        <f>SUM(H27,H39)</f>
        <v>-108129</v>
      </c>
      <c r="I40" s="35"/>
      <c r="J40" s="232">
        <f>SUM(J27,J39)</f>
        <v>53549</v>
      </c>
    </row>
    <row r="41" spans="1:10" s="211" customFormat="1" ht="12" customHeight="1" thickTop="1" x14ac:dyDescent="0.25">
      <c r="A41" s="52"/>
      <c r="B41" s="221"/>
      <c r="C41" s="207"/>
      <c r="D41" s="228"/>
      <c r="E41" s="229"/>
      <c r="F41" s="228"/>
      <c r="G41" s="229"/>
      <c r="H41" s="228"/>
      <c r="I41" s="229"/>
      <c r="J41" s="228"/>
    </row>
    <row r="42" spans="1:10" s="211" customFormat="1" ht="19.5" customHeight="1" x14ac:dyDescent="0.25">
      <c r="A42" s="207" t="s">
        <v>161</v>
      </c>
      <c r="B42" s="221"/>
      <c r="C42" s="207"/>
      <c r="D42" s="233"/>
      <c r="E42" s="233"/>
      <c r="F42" s="233"/>
      <c r="G42" s="233"/>
      <c r="H42" s="233"/>
      <c r="I42" s="233"/>
      <c r="J42" s="233"/>
    </row>
    <row r="43" spans="1:10" ht="19.5" customHeight="1" x14ac:dyDescent="0.25">
      <c r="A43" s="206" t="s">
        <v>139</v>
      </c>
      <c r="B43" s="221"/>
      <c r="C43" s="207"/>
      <c r="D43" s="230">
        <f>D27-D44</f>
        <v>-82957</v>
      </c>
      <c r="E43" s="230"/>
      <c r="F43" s="45">
        <v>88318</v>
      </c>
      <c r="G43" s="230"/>
      <c r="H43" s="45">
        <f>H27-H44</f>
        <v>-96830</v>
      </c>
      <c r="I43" s="231"/>
      <c r="J43" s="45">
        <v>53549</v>
      </c>
    </row>
    <row r="44" spans="1:10" ht="19.5" customHeight="1" x14ac:dyDescent="0.25">
      <c r="A44" s="206" t="s">
        <v>86</v>
      </c>
      <c r="B44" s="221"/>
      <c r="C44" s="207"/>
      <c r="D44" s="262">
        <v>2269</v>
      </c>
      <c r="E44" s="230"/>
      <c r="F44" s="50">
        <v>50638</v>
      </c>
      <c r="G44" s="230"/>
      <c r="H44" s="50">
        <v>0</v>
      </c>
      <c r="I44" s="231"/>
      <c r="J44" s="50">
        <v>0</v>
      </c>
    </row>
    <row r="45" spans="1:10" s="203" customFormat="1" ht="19.5" customHeight="1" thickBot="1" x14ac:dyDescent="0.3">
      <c r="A45" s="207" t="s">
        <v>199</v>
      </c>
      <c r="B45" s="221"/>
      <c r="C45" s="207"/>
      <c r="D45" s="232">
        <f>SUM(D43:D44)</f>
        <v>-80688</v>
      </c>
      <c r="E45" s="233"/>
      <c r="F45" s="232">
        <f>SUM(F43:F44)</f>
        <v>138956</v>
      </c>
      <c r="G45" s="233"/>
      <c r="H45" s="232">
        <f>SUM(H43:H44)</f>
        <v>-96830</v>
      </c>
      <c r="I45" s="233"/>
      <c r="J45" s="232">
        <f>SUM(J43:J44)</f>
        <v>53549</v>
      </c>
    </row>
    <row r="46" spans="1:10" ht="12" customHeight="1" thickTop="1" x14ac:dyDescent="0.25">
      <c r="A46" s="52"/>
      <c r="B46" s="221"/>
      <c r="C46" s="207"/>
    </row>
    <row r="47" spans="1:10" ht="19.5" customHeight="1" x14ac:dyDescent="0.25">
      <c r="A47" s="207" t="s">
        <v>203</v>
      </c>
      <c r="B47" s="221"/>
      <c r="C47" s="207"/>
      <c r="D47" s="228"/>
      <c r="E47" s="229"/>
      <c r="F47" s="228"/>
      <c r="G47" s="229"/>
      <c r="H47" s="228"/>
      <c r="I47" s="229"/>
      <c r="J47" s="228"/>
    </row>
    <row r="48" spans="1:10" ht="19.5" customHeight="1" x14ac:dyDescent="0.25">
      <c r="A48" s="206" t="s">
        <v>139</v>
      </c>
      <c r="B48" s="221"/>
      <c r="C48" s="207"/>
      <c r="D48" s="230">
        <f>D40-D49</f>
        <v>-97634</v>
      </c>
      <c r="E48" s="230"/>
      <c r="F48" s="45">
        <v>87342</v>
      </c>
      <c r="G48" s="230"/>
      <c r="H48" s="45">
        <f>H40-H49</f>
        <v>-108129</v>
      </c>
      <c r="I48" s="231"/>
      <c r="J48" s="45">
        <v>53549</v>
      </c>
    </row>
    <row r="49" spans="1:10" ht="19.5" customHeight="1" x14ac:dyDescent="0.25">
      <c r="A49" s="206" t="s">
        <v>86</v>
      </c>
      <c r="B49" s="221"/>
      <c r="C49" s="207"/>
      <c r="D49" s="262">
        <v>1839</v>
      </c>
      <c r="E49" s="230"/>
      <c r="F49" s="50">
        <v>50101</v>
      </c>
      <c r="G49" s="230"/>
      <c r="H49" s="50">
        <v>0</v>
      </c>
      <c r="I49" s="231"/>
      <c r="J49" s="50">
        <v>0</v>
      </c>
    </row>
    <row r="50" spans="1:10" ht="19.5" customHeight="1" thickBot="1" x14ac:dyDescent="0.3">
      <c r="A50" s="207" t="s">
        <v>153</v>
      </c>
      <c r="B50" s="221"/>
      <c r="C50" s="207"/>
      <c r="D50" s="234">
        <f>SUM(D48:D49)</f>
        <v>-95795</v>
      </c>
      <c r="E50" s="233"/>
      <c r="F50" s="234">
        <f>SUM(F48:F49)</f>
        <v>137443</v>
      </c>
      <c r="G50" s="233"/>
      <c r="H50" s="234">
        <f>SUM(H48:H49)</f>
        <v>-108129</v>
      </c>
      <c r="I50" s="233"/>
      <c r="J50" s="234">
        <f>SUM(J48:J49)</f>
        <v>53549</v>
      </c>
    </row>
    <row r="51" spans="1:10" ht="12" customHeight="1" thickTop="1" x14ac:dyDescent="0.25">
      <c r="A51" s="207"/>
      <c r="B51" s="221"/>
      <c r="C51" s="207"/>
    </row>
    <row r="52" spans="1:10" ht="19.5" customHeight="1" x14ac:dyDescent="0.25">
      <c r="A52" s="99" t="s">
        <v>234</v>
      </c>
      <c r="B52" s="28">
        <v>11</v>
      </c>
      <c r="C52" s="28"/>
      <c r="D52" s="219"/>
      <c r="E52" s="219"/>
      <c r="F52" s="219"/>
      <c r="G52" s="219"/>
      <c r="H52" s="219"/>
      <c r="I52" s="219"/>
      <c r="J52" s="219"/>
    </row>
    <row r="53" spans="1:10" ht="19.5" customHeight="1" thickBot="1" x14ac:dyDescent="0.3">
      <c r="A53" s="256" t="s">
        <v>233</v>
      </c>
      <c r="B53" s="28"/>
      <c r="C53" s="28"/>
      <c r="D53" s="235">
        <f>D43/681480</f>
        <v>-0.12173064506661971</v>
      </c>
      <c r="E53" s="236"/>
      <c r="F53" s="235">
        <f>F43/681480</f>
        <v>0.12959734695075423</v>
      </c>
      <c r="G53" s="236"/>
      <c r="H53" s="235">
        <f>H43/681480</f>
        <v>-0.14208780888654104</v>
      </c>
      <c r="I53" s="237"/>
      <c r="J53" s="235">
        <f>J43/681480</f>
        <v>7.8577507777190816E-2</v>
      </c>
    </row>
    <row r="54" spans="1:10" ht="20.25" customHeight="1" thickTop="1" x14ac:dyDescent="0.25"/>
  </sheetData>
  <mergeCells count="9">
    <mergeCell ref="D8:F8"/>
    <mergeCell ref="H8:J8"/>
    <mergeCell ref="D10:J10"/>
    <mergeCell ref="D5:F5"/>
    <mergeCell ref="H5:J5"/>
    <mergeCell ref="D6:F6"/>
    <mergeCell ref="H6:J6"/>
    <mergeCell ref="D7:F7"/>
    <mergeCell ref="H7:J7"/>
  </mergeCells>
  <pageMargins left="0.7" right="0.7" top="0.48" bottom="0.5" header="0.5" footer="0.25"/>
  <pageSetup paperSize="9" scale="77" firstPageNumber="5" orientation="portrait" useFirstPageNumber="1" r:id="rId1"/>
  <headerFooter>
    <oddFooter>&amp;LThe accompanying notes are an integral part of these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A50"/>
  <sheetViews>
    <sheetView view="pageBreakPreview" topLeftCell="A32" zoomScale="85" zoomScaleNormal="85" zoomScaleSheetLayoutView="85" workbookViewId="0">
      <selection activeCell="S48" sqref="C48:S48"/>
    </sheetView>
  </sheetViews>
  <sheetFormatPr defaultColWidth="9.140625" defaultRowHeight="20.25" customHeight="1" x14ac:dyDescent="0.25"/>
  <cols>
    <col min="1" max="1" width="57.140625" style="84" customWidth="1"/>
    <col min="2" max="2" width="5.42578125" style="84" customWidth="1"/>
    <col min="3" max="3" width="13.85546875" style="84" customWidth="1"/>
    <col min="4" max="4" width="1.28515625" style="84" customWidth="1"/>
    <col min="5" max="5" width="14" style="84" bestFit="1" customWidth="1"/>
    <col min="6" max="6" width="1.140625" style="84" customWidth="1"/>
    <col min="7" max="7" width="21.5703125" style="84" customWidth="1"/>
    <col min="8" max="8" width="1.140625" style="84" customWidth="1"/>
    <col min="9" max="9" width="14" style="84" bestFit="1" customWidth="1"/>
    <col min="10" max="10" width="1.140625" style="84" customWidth="1"/>
    <col min="11" max="11" width="16.140625" style="84" bestFit="1" customWidth="1"/>
    <col min="12" max="12" width="1.140625" style="84" customWidth="1"/>
    <col min="13" max="13" width="11" style="84" customWidth="1"/>
    <col min="14" max="14" width="1.140625" style="84" customWidth="1"/>
    <col min="15" max="15" width="15.140625" style="84" bestFit="1" customWidth="1"/>
    <col min="16" max="16" width="1.5703125" style="84" customWidth="1"/>
    <col min="17" max="17" width="11.7109375" style="84" customWidth="1"/>
    <col min="18" max="18" width="1.140625" style="84" customWidth="1"/>
    <col min="19" max="19" width="17.5703125" style="84" bestFit="1" customWidth="1"/>
    <col min="20" max="20" width="1.140625" style="84" customWidth="1"/>
    <col min="21" max="21" width="13.5703125" style="84" customWidth="1"/>
    <col min="22" max="22" width="1.140625" style="84" customWidth="1"/>
    <col min="23" max="23" width="16.140625" style="84" bestFit="1" customWidth="1"/>
    <col min="24" max="24" width="1.140625" style="84" customWidth="1"/>
    <col min="25" max="25" width="11" style="84" customWidth="1"/>
    <col min="26" max="26" width="1.140625" style="84" customWidth="1"/>
    <col min="27" max="27" width="14" style="84" customWidth="1"/>
    <col min="28" max="16384" width="9.140625" style="84"/>
  </cols>
  <sheetData>
    <row r="1" spans="1:27" s="102" customFormat="1" ht="19.5" customHeight="1" x14ac:dyDescent="0.3">
      <c r="A1" s="5" t="s">
        <v>250</v>
      </c>
      <c r="B1" s="5"/>
      <c r="C1" s="55"/>
      <c r="D1" s="81"/>
      <c r="E1" s="57"/>
      <c r="F1" s="81"/>
      <c r="G1" s="81"/>
      <c r="H1" s="81"/>
      <c r="I1" s="58"/>
      <c r="J1" s="81"/>
      <c r="K1" s="58"/>
      <c r="L1" s="81"/>
      <c r="M1" s="55"/>
      <c r="N1" s="81"/>
      <c r="O1" s="55"/>
      <c r="P1" s="55"/>
      <c r="Q1" s="55"/>
      <c r="R1" s="81"/>
      <c r="S1" s="58"/>
      <c r="T1" s="81"/>
      <c r="U1" s="55"/>
      <c r="V1" s="81"/>
      <c r="W1" s="55"/>
      <c r="X1" s="81"/>
      <c r="Y1" s="55"/>
      <c r="Z1" s="81"/>
      <c r="AA1" s="57"/>
    </row>
    <row r="2" spans="1:27" s="102" customFormat="1" ht="19.5" customHeight="1" x14ac:dyDescent="0.3">
      <c r="A2" s="266" t="s">
        <v>218</v>
      </c>
      <c r="B2" s="266"/>
      <c r="C2" s="55"/>
      <c r="D2" s="81"/>
      <c r="E2" s="57"/>
      <c r="F2" s="81"/>
      <c r="G2" s="81"/>
      <c r="H2" s="81"/>
      <c r="I2" s="58"/>
      <c r="J2" s="81"/>
      <c r="K2" s="58"/>
      <c r="L2" s="81"/>
      <c r="M2" s="55"/>
      <c r="N2" s="81"/>
      <c r="O2" s="55"/>
      <c r="P2" s="55"/>
      <c r="Q2" s="55"/>
      <c r="R2" s="81"/>
      <c r="S2" s="58"/>
      <c r="T2" s="81"/>
      <c r="U2" s="55"/>
      <c r="V2" s="81"/>
      <c r="W2" s="55"/>
      <c r="X2" s="81"/>
      <c r="Y2" s="55"/>
      <c r="Z2" s="81"/>
      <c r="AA2" s="57"/>
    </row>
    <row r="3" spans="1:27" ht="19.5" customHeight="1" x14ac:dyDescent="0.25">
      <c r="A3" s="122" t="s">
        <v>91</v>
      </c>
      <c r="B3" s="122"/>
      <c r="C3" s="8"/>
      <c r="D3" s="75"/>
      <c r="E3" s="12"/>
      <c r="F3" s="75"/>
      <c r="G3" s="75"/>
      <c r="H3" s="75"/>
      <c r="I3" s="24"/>
      <c r="J3" s="75"/>
      <c r="K3" s="24"/>
      <c r="L3" s="75"/>
      <c r="M3" s="8"/>
      <c r="N3" s="75"/>
      <c r="O3" s="8"/>
      <c r="P3" s="8"/>
      <c r="Q3" s="8"/>
      <c r="R3" s="75"/>
      <c r="S3" s="24"/>
      <c r="T3" s="75"/>
      <c r="U3" s="8"/>
      <c r="V3" s="75"/>
      <c r="W3" s="8"/>
      <c r="X3" s="75"/>
      <c r="Y3" s="8"/>
      <c r="Z3" s="75"/>
      <c r="AA3" s="12"/>
    </row>
    <row r="4" spans="1:27" ht="19.5" customHeight="1" x14ac:dyDescent="0.25">
      <c r="A4" s="122"/>
      <c r="B4" s="122"/>
      <c r="C4" s="8"/>
      <c r="D4" s="75"/>
      <c r="E4" s="12"/>
      <c r="F4" s="75"/>
      <c r="G4" s="75"/>
      <c r="H4" s="75"/>
      <c r="I4" s="24"/>
      <c r="J4" s="75"/>
      <c r="K4" s="24"/>
      <c r="L4" s="75"/>
      <c r="M4" s="8"/>
      <c r="N4" s="75"/>
      <c r="O4" s="8"/>
      <c r="P4" s="8"/>
      <c r="Q4" s="8"/>
      <c r="R4" s="75"/>
      <c r="S4" s="24"/>
      <c r="T4" s="75"/>
      <c r="U4" s="8"/>
      <c r="V4" s="75"/>
      <c r="W4" s="8"/>
      <c r="X4" s="75"/>
      <c r="Y4" s="8"/>
      <c r="Z4" s="75"/>
      <c r="AA4" s="12"/>
    </row>
    <row r="5" spans="1:27" ht="19.5" customHeight="1" x14ac:dyDescent="0.25">
      <c r="A5" s="1"/>
      <c r="B5" s="1"/>
      <c r="C5" s="284" t="s">
        <v>23</v>
      </c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</row>
    <row r="6" spans="1:27" ht="19.5" customHeight="1" x14ac:dyDescent="0.25">
      <c r="A6" s="1"/>
      <c r="B6" s="1"/>
      <c r="C6" s="167"/>
      <c r="D6" s="167"/>
      <c r="E6" s="25"/>
      <c r="F6" s="167"/>
      <c r="G6" s="167"/>
      <c r="H6" s="167"/>
      <c r="I6" s="296" t="s">
        <v>169</v>
      </c>
      <c r="J6" s="296"/>
      <c r="K6" s="296"/>
      <c r="L6" s="167"/>
      <c r="M6" s="296" t="s">
        <v>122</v>
      </c>
      <c r="N6" s="296"/>
      <c r="O6" s="296"/>
      <c r="P6" s="296"/>
      <c r="Q6" s="296"/>
      <c r="R6" s="296"/>
      <c r="S6" s="296"/>
      <c r="T6" s="296"/>
      <c r="U6" s="296"/>
      <c r="V6" s="167"/>
      <c r="W6" s="167"/>
      <c r="X6" s="167"/>
      <c r="Y6" s="167"/>
      <c r="Z6" s="167"/>
      <c r="AA6" s="167"/>
    </row>
    <row r="7" spans="1:27" ht="19.5" customHeight="1" x14ac:dyDescent="0.25">
      <c r="A7" s="2"/>
      <c r="B7" s="2"/>
      <c r="C7" s="16" t="s">
        <v>9</v>
      </c>
      <c r="D7" s="25"/>
      <c r="F7" s="25"/>
      <c r="G7" s="16" t="s">
        <v>129</v>
      </c>
      <c r="H7" s="25"/>
      <c r="I7" s="16"/>
      <c r="J7" s="25"/>
      <c r="K7" s="76"/>
      <c r="L7" s="25"/>
      <c r="N7" s="25"/>
      <c r="P7" s="16"/>
      <c r="Q7" s="16" t="s">
        <v>82</v>
      </c>
      <c r="R7" s="25"/>
      <c r="S7" s="16" t="s">
        <v>69</v>
      </c>
      <c r="T7" s="25"/>
      <c r="V7" s="25"/>
      <c r="W7" s="16" t="s">
        <v>119</v>
      </c>
      <c r="X7" s="25"/>
      <c r="Z7" s="25"/>
    </row>
    <row r="8" spans="1:27" ht="19.5" customHeight="1" x14ac:dyDescent="0.25">
      <c r="A8" s="2"/>
      <c r="B8" s="2"/>
      <c r="C8" s="16" t="s">
        <v>148</v>
      </c>
      <c r="D8" s="25"/>
      <c r="E8" s="16"/>
      <c r="F8" s="25"/>
      <c r="G8" s="16" t="s">
        <v>130</v>
      </c>
      <c r="H8" s="25"/>
      <c r="J8" s="25"/>
      <c r="L8" s="25"/>
      <c r="M8" s="16" t="s">
        <v>142</v>
      </c>
      <c r="N8" s="25"/>
      <c r="P8" s="16"/>
      <c r="Q8" s="16" t="s">
        <v>83</v>
      </c>
      <c r="R8" s="25"/>
      <c r="S8" s="16" t="s">
        <v>71</v>
      </c>
      <c r="T8" s="25"/>
      <c r="U8" s="16" t="s">
        <v>46</v>
      </c>
      <c r="V8" s="25"/>
      <c r="W8" s="16" t="s">
        <v>29</v>
      </c>
      <c r="X8" s="25"/>
      <c r="Y8" s="11" t="s">
        <v>44</v>
      </c>
      <c r="Z8" s="25"/>
    </row>
    <row r="9" spans="1:27" ht="19.5" customHeight="1" x14ac:dyDescent="0.25">
      <c r="A9" s="2"/>
      <c r="B9" s="2"/>
      <c r="C9" s="16" t="s">
        <v>11</v>
      </c>
      <c r="D9" s="25"/>
      <c r="E9" s="16" t="s">
        <v>30</v>
      </c>
      <c r="F9" s="25"/>
      <c r="G9" s="16" t="s">
        <v>131</v>
      </c>
      <c r="H9" s="25"/>
      <c r="I9" s="16" t="s">
        <v>39</v>
      </c>
      <c r="J9" s="25"/>
      <c r="K9" s="16" t="s">
        <v>140</v>
      </c>
      <c r="L9" s="25"/>
      <c r="M9" s="16" t="s">
        <v>143</v>
      </c>
      <c r="N9" s="25"/>
      <c r="O9" s="16" t="s">
        <v>70</v>
      </c>
      <c r="P9" s="16"/>
      <c r="Q9" s="16" t="s">
        <v>84</v>
      </c>
      <c r="R9" s="25"/>
      <c r="S9" s="16" t="s">
        <v>152</v>
      </c>
      <c r="T9" s="25"/>
      <c r="U9" s="16" t="s">
        <v>47</v>
      </c>
      <c r="V9" s="25"/>
      <c r="W9" s="16" t="s">
        <v>49</v>
      </c>
      <c r="X9" s="25"/>
      <c r="Y9" s="16" t="s">
        <v>45</v>
      </c>
      <c r="Z9" s="25"/>
      <c r="AA9" s="25" t="s">
        <v>4</v>
      </c>
    </row>
    <row r="10" spans="1:27" ht="19.5" customHeight="1" x14ac:dyDescent="0.25">
      <c r="A10" s="2"/>
      <c r="B10" s="271" t="s">
        <v>25</v>
      </c>
      <c r="C10" s="25" t="s">
        <v>10</v>
      </c>
      <c r="D10" s="25"/>
      <c r="E10" s="16" t="s">
        <v>31</v>
      </c>
      <c r="F10" s="25"/>
      <c r="G10" s="16" t="s">
        <v>132</v>
      </c>
      <c r="H10" s="25"/>
      <c r="I10" s="25" t="s">
        <v>6</v>
      </c>
      <c r="J10" s="25"/>
      <c r="K10" s="16" t="s">
        <v>141</v>
      </c>
      <c r="L10" s="25"/>
      <c r="M10" s="25" t="s">
        <v>144</v>
      </c>
      <c r="N10" s="25"/>
      <c r="O10" s="16" t="s">
        <v>145</v>
      </c>
      <c r="P10" s="16"/>
      <c r="Q10" s="16" t="s">
        <v>85</v>
      </c>
      <c r="R10" s="25"/>
      <c r="S10" s="16" t="s">
        <v>219</v>
      </c>
      <c r="T10" s="25"/>
      <c r="U10" s="16" t="s">
        <v>48</v>
      </c>
      <c r="V10" s="25"/>
      <c r="W10" s="25" t="s">
        <v>146</v>
      </c>
      <c r="X10" s="25"/>
      <c r="Y10" s="25" t="s">
        <v>38</v>
      </c>
      <c r="Z10" s="25"/>
      <c r="AA10" s="25" t="s">
        <v>36</v>
      </c>
    </row>
    <row r="11" spans="1:27" ht="19.5" customHeight="1" x14ac:dyDescent="0.25">
      <c r="A11" s="2" t="s">
        <v>182</v>
      </c>
      <c r="B11" s="2"/>
      <c r="C11" s="297" t="s">
        <v>89</v>
      </c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</row>
    <row r="12" spans="1:27" ht="19.5" customHeight="1" x14ac:dyDescent="0.25">
      <c r="A12" s="77" t="s">
        <v>226</v>
      </c>
      <c r="B12" s="77"/>
      <c r="C12" s="6">
        <v>1685080</v>
      </c>
      <c r="D12" s="78"/>
      <c r="E12" s="6">
        <v>342170</v>
      </c>
      <c r="F12" s="78"/>
      <c r="G12" s="6">
        <v>-1003600</v>
      </c>
      <c r="H12" s="78"/>
      <c r="I12" s="6">
        <v>135555</v>
      </c>
      <c r="J12" s="78"/>
      <c r="K12" s="6">
        <v>-242495</v>
      </c>
      <c r="L12" s="78"/>
      <c r="M12" s="6">
        <v>-5247</v>
      </c>
      <c r="N12" s="78"/>
      <c r="O12" s="6">
        <v>1315514</v>
      </c>
      <c r="P12" s="6"/>
      <c r="Q12" s="6">
        <v>-11413</v>
      </c>
      <c r="R12" s="78"/>
      <c r="S12" s="6">
        <v>1881</v>
      </c>
      <c r="T12" s="78"/>
      <c r="U12" s="6">
        <f>SUM(M12:S12)</f>
        <v>1300735</v>
      </c>
      <c r="V12" s="78"/>
      <c r="W12" s="6">
        <f>SUM(C12:K12,U12)</f>
        <v>2217445</v>
      </c>
      <c r="X12" s="78"/>
      <c r="Y12" s="6">
        <v>221632</v>
      </c>
      <c r="Z12" s="78"/>
      <c r="AA12" s="6">
        <f>W12+Y12</f>
        <v>2439077</v>
      </c>
    </row>
    <row r="13" spans="1:27" ht="17.100000000000001" customHeight="1" x14ac:dyDescent="0.25">
      <c r="A13" s="80"/>
      <c r="B13" s="80"/>
      <c r="C13" s="22"/>
      <c r="D13" s="13"/>
      <c r="E13" s="22"/>
      <c r="F13" s="13"/>
      <c r="G13" s="22"/>
      <c r="H13" s="13"/>
      <c r="I13" s="22"/>
      <c r="J13" s="13"/>
      <c r="K13" s="22"/>
      <c r="L13" s="13"/>
      <c r="M13" s="22"/>
      <c r="N13" s="13"/>
      <c r="O13" s="22"/>
      <c r="P13" s="22"/>
      <c r="Q13" s="22"/>
      <c r="R13" s="13"/>
      <c r="S13" s="23"/>
      <c r="T13" s="13"/>
      <c r="U13" s="22"/>
      <c r="V13" s="13"/>
      <c r="W13" s="23"/>
      <c r="X13" s="13"/>
      <c r="Y13" s="23"/>
      <c r="Z13" s="13"/>
      <c r="AA13" s="23"/>
    </row>
    <row r="14" spans="1:27" ht="19.5" customHeight="1" x14ac:dyDescent="0.25">
      <c r="A14" s="79" t="s">
        <v>134</v>
      </c>
      <c r="B14" s="79"/>
      <c r="C14" s="22"/>
      <c r="D14" s="13"/>
      <c r="E14" s="22"/>
      <c r="F14" s="13"/>
      <c r="G14" s="22"/>
      <c r="H14" s="13"/>
      <c r="I14" s="22"/>
      <c r="J14" s="13"/>
      <c r="K14" s="22"/>
      <c r="L14" s="13"/>
      <c r="M14" s="22"/>
      <c r="N14" s="13"/>
      <c r="O14" s="22"/>
      <c r="P14" s="22"/>
      <c r="Q14" s="22"/>
      <c r="R14" s="13"/>
      <c r="S14" s="23"/>
      <c r="T14" s="13"/>
      <c r="U14" s="22"/>
      <c r="V14" s="13"/>
      <c r="W14" s="23"/>
      <c r="X14" s="13"/>
      <c r="Y14" s="23"/>
      <c r="Z14" s="13"/>
      <c r="AA14" s="23"/>
    </row>
    <row r="15" spans="1:27" ht="19.5" customHeight="1" x14ac:dyDescent="0.25">
      <c r="A15" s="175" t="s">
        <v>251</v>
      </c>
      <c r="B15" s="175"/>
      <c r="C15" s="22"/>
      <c r="D15" s="13"/>
      <c r="E15" s="22"/>
      <c r="F15" s="13"/>
      <c r="G15" s="22"/>
      <c r="H15" s="13"/>
      <c r="I15" s="22"/>
      <c r="J15" s="13"/>
      <c r="K15" s="22"/>
      <c r="L15" s="13"/>
      <c r="M15" s="22"/>
      <c r="N15" s="13"/>
      <c r="O15" s="22"/>
      <c r="P15" s="22"/>
      <c r="Q15" s="22"/>
      <c r="R15" s="13"/>
      <c r="S15" s="23"/>
      <c r="T15" s="13"/>
      <c r="U15" s="22"/>
      <c r="V15" s="13"/>
      <c r="W15" s="23"/>
      <c r="X15" s="13"/>
      <c r="Y15" s="23"/>
      <c r="Z15" s="13"/>
      <c r="AA15" s="23"/>
    </row>
    <row r="16" spans="1:27" ht="19.5" customHeight="1" x14ac:dyDescent="0.25">
      <c r="A16" s="80" t="s">
        <v>149</v>
      </c>
      <c r="B16" s="80"/>
      <c r="C16" s="173">
        <v>0</v>
      </c>
      <c r="D16" s="6"/>
      <c r="E16" s="173">
        <v>0</v>
      </c>
      <c r="F16" s="98"/>
      <c r="G16" s="173">
        <v>0</v>
      </c>
      <c r="H16" s="98"/>
      <c r="I16" s="173">
        <v>0</v>
      </c>
      <c r="J16" s="98"/>
      <c r="K16" s="173">
        <v>0</v>
      </c>
      <c r="L16" s="98"/>
      <c r="M16" s="173">
        <v>0</v>
      </c>
      <c r="N16" s="98"/>
      <c r="O16" s="173">
        <v>0</v>
      </c>
      <c r="P16" s="173"/>
      <c r="Q16" s="173">
        <v>0</v>
      </c>
      <c r="R16" s="98"/>
      <c r="S16" s="190">
        <v>0</v>
      </c>
      <c r="T16" s="98"/>
      <c r="U16" s="98">
        <f>SUM(M16:S16)</f>
        <v>0</v>
      </c>
      <c r="V16" s="174"/>
      <c r="W16" s="98">
        <f>SUM(C16:K16,U16)</f>
        <v>0</v>
      </c>
      <c r="X16" s="13"/>
      <c r="Y16" s="23">
        <v>-16287</v>
      </c>
      <c r="Z16" s="13"/>
      <c r="AA16" s="23">
        <f>W16+Y16</f>
        <v>-16287</v>
      </c>
    </row>
    <row r="17" spans="1:27" ht="19.5" customHeight="1" x14ac:dyDescent="0.25">
      <c r="A17" s="80" t="s">
        <v>183</v>
      </c>
      <c r="B17" s="270"/>
      <c r="C17" s="173">
        <v>0</v>
      </c>
      <c r="D17" s="6"/>
      <c r="E17" s="173">
        <v>0</v>
      </c>
      <c r="F17" s="98"/>
      <c r="G17" s="173">
        <v>0</v>
      </c>
      <c r="H17" s="98"/>
      <c r="I17" s="173">
        <v>0</v>
      </c>
      <c r="J17" s="98"/>
      <c r="K17" s="173">
        <v>-27256</v>
      </c>
      <c r="L17" s="98"/>
      <c r="M17" s="173">
        <v>0</v>
      </c>
      <c r="N17" s="98"/>
      <c r="O17" s="173">
        <v>0</v>
      </c>
      <c r="P17" s="173"/>
      <c r="Q17" s="173">
        <v>0</v>
      </c>
      <c r="R17" s="98"/>
      <c r="S17" s="190">
        <v>0</v>
      </c>
      <c r="T17" s="98"/>
      <c r="U17" s="98">
        <f>SUM(M17:S17)</f>
        <v>0</v>
      </c>
      <c r="V17" s="174"/>
      <c r="W17" s="98">
        <f>SUM(C17:K17,U17)</f>
        <v>-27256</v>
      </c>
      <c r="X17" s="13"/>
      <c r="Y17" s="23">
        <v>0</v>
      </c>
      <c r="Z17" s="13"/>
      <c r="AA17" s="23">
        <f>W17+Y17</f>
        <v>-27256</v>
      </c>
    </row>
    <row r="18" spans="1:27" ht="19.5" customHeight="1" x14ac:dyDescent="0.25">
      <c r="A18" s="79" t="s">
        <v>135</v>
      </c>
      <c r="B18" s="175"/>
      <c r="C18" s="19">
        <f>SUM(C16:C17)</f>
        <v>0</v>
      </c>
      <c r="D18" s="174"/>
      <c r="E18" s="19">
        <f>SUM(E16:E17)</f>
        <v>0</v>
      </c>
      <c r="F18" s="78"/>
      <c r="G18" s="19">
        <f>SUM(G16:G17)</f>
        <v>0</v>
      </c>
      <c r="H18" s="78"/>
      <c r="I18" s="19">
        <f>SUM(I16:I17)</f>
        <v>0</v>
      </c>
      <c r="J18" s="78"/>
      <c r="K18" s="19">
        <f>SUM(K16:K17)</f>
        <v>-27256</v>
      </c>
      <c r="L18" s="78"/>
      <c r="M18" s="19">
        <f>SUM(M16:M17)</f>
        <v>0</v>
      </c>
      <c r="N18" s="78"/>
      <c r="O18" s="19">
        <f>SUM(O16:O17)</f>
        <v>0</v>
      </c>
      <c r="P18" s="6"/>
      <c r="Q18" s="19">
        <f>SUM(Q16:Q17)</f>
        <v>0</v>
      </c>
      <c r="R18" s="78"/>
      <c r="S18" s="19">
        <f>SUM(S16:S17)</f>
        <v>0</v>
      </c>
      <c r="T18" s="78"/>
      <c r="U18" s="19">
        <f>SUM(U16:U17)</f>
        <v>0</v>
      </c>
      <c r="V18" s="78"/>
      <c r="W18" s="19">
        <f>SUM(W16:W17)</f>
        <v>-27256</v>
      </c>
      <c r="X18" s="78"/>
      <c r="Y18" s="19">
        <f>SUM(Y16:Y17)</f>
        <v>-16287</v>
      </c>
      <c r="Z18" s="78"/>
      <c r="AA18" s="19">
        <f>W18+Y18</f>
        <v>-43543</v>
      </c>
    </row>
    <row r="19" spans="1:27" ht="17.100000000000001" customHeight="1" x14ac:dyDescent="0.25">
      <c r="A19" s="175"/>
      <c r="B19" s="175"/>
      <c r="C19" s="6"/>
      <c r="D19" s="174"/>
      <c r="E19" s="6"/>
      <c r="F19" s="78"/>
      <c r="G19" s="6"/>
      <c r="H19" s="78"/>
      <c r="I19" s="6"/>
      <c r="J19" s="78"/>
      <c r="K19" s="6"/>
      <c r="L19" s="78"/>
      <c r="M19" s="6"/>
      <c r="N19" s="78"/>
      <c r="O19" s="6"/>
      <c r="P19" s="6"/>
      <c r="Q19" s="6"/>
      <c r="R19" s="78"/>
      <c r="S19" s="6"/>
      <c r="T19" s="78"/>
      <c r="U19" s="6"/>
      <c r="V19" s="78"/>
      <c r="W19" s="6"/>
      <c r="X19" s="78"/>
      <c r="Y19" s="6"/>
      <c r="Z19" s="78"/>
      <c r="AA19" s="6"/>
    </row>
    <row r="20" spans="1:27" ht="19.5" customHeight="1" x14ac:dyDescent="0.25">
      <c r="A20" s="175" t="s">
        <v>206</v>
      </c>
      <c r="B20" s="175"/>
      <c r="C20" s="6"/>
      <c r="D20" s="174"/>
      <c r="E20" s="6"/>
      <c r="F20" s="78"/>
      <c r="G20" s="6"/>
      <c r="H20" s="78"/>
      <c r="I20" s="6"/>
      <c r="J20" s="78"/>
      <c r="K20" s="6"/>
      <c r="L20" s="78"/>
      <c r="M20" s="6"/>
      <c r="N20" s="78"/>
      <c r="O20" s="6"/>
      <c r="P20" s="6"/>
      <c r="Q20" s="6"/>
      <c r="R20" s="78"/>
      <c r="S20" s="6"/>
      <c r="T20" s="78"/>
      <c r="U20" s="6"/>
      <c r="V20" s="78"/>
      <c r="W20" s="6"/>
      <c r="X20" s="78"/>
      <c r="Y20" s="6"/>
      <c r="Z20" s="78"/>
      <c r="AA20" s="6"/>
    </row>
    <row r="21" spans="1:27" ht="19.5" customHeight="1" x14ac:dyDescent="0.25">
      <c r="A21" s="80" t="s">
        <v>185</v>
      </c>
      <c r="B21" s="80"/>
      <c r="C21" s="239">
        <v>0</v>
      </c>
      <c r="D21" s="174"/>
      <c r="E21" s="239">
        <v>0</v>
      </c>
      <c r="F21" s="174"/>
      <c r="G21" s="239">
        <v>0</v>
      </c>
      <c r="H21" s="174"/>
      <c r="I21" s="239">
        <v>0</v>
      </c>
      <c r="J21" s="174"/>
      <c r="K21" s="239">
        <v>0</v>
      </c>
      <c r="L21" s="174"/>
      <c r="M21" s="239">
        <v>0</v>
      </c>
      <c r="N21" s="174"/>
      <c r="O21" s="239">
        <v>0</v>
      </c>
      <c r="P21" s="98"/>
      <c r="Q21" s="239">
        <v>0</v>
      </c>
      <c r="R21" s="174"/>
      <c r="S21" s="239">
        <v>0</v>
      </c>
      <c r="T21" s="174"/>
      <c r="U21" s="98">
        <f>SUM(M21:S21)</f>
        <v>0</v>
      </c>
      <c r="V21" s="174"/>
      <c r="W21" s="98">
        <f>SUM(C21:K21,U21)</f>
        <v>0</v>
      </c>
      <c r="X21" s="174"/>
      <c r="Y21" s="239">
        <v>253</v>
      </c>
      <c r="Z21" s="78"/>
      <c r="AA21" s="23">
        <f>W21+Y21</f>
        <v>253</v>
      </c>
    </row>
    <row r="22" spans="1:27" ht="19.5" customHeight="1" x14ac:dyDescent="0.25">
      <c r="A22" s="175" t="s">
        <v>207</v>
      </c>
      <c r="B22" s="175"/>
      <c r="C22" s="19">
        <f>SUM(C21)</f>
        <v>0</v>
      </c>
      <c r="D22" s="174"/>
      <c r="E22" s="19">
        <f>SUM(E21)</f>
        <v>0</v>
      </c>
      <c r="F22" s="78"/>
      <c r="G22" s="19">
        <f>SUM(G21)</f>
        <v>0</v>
      </c>
      <c r="H22" s="78"/>
      <c r="I22" s="19">
        <f>SUM(I21)</f>
        <v>0</v>
      </c>
      <c r="J22" s="78"/>
      <c r="K22" s="19">
        <f>SUM(K21)</f>
        <v>0</v>
      </c>
      <c r="L22" s="78"/>
      <c r="M22" s="19">
        <f>SUM(M21)</f>
        <v>0</v>
      </c>
      <c r="N22" s="78"/>
      <c r="O22" s="19">
        <f>SUM(O21)</f>
        <v>0</v>
      </c>
      <c r="P22" s="6"/>
      <c r="Q22" s="19">
        <f>SUM(Q21)</f>
        <v>0</v>
      </c>
      <c r="R22" s="78"/>
      <c r="S22" s="19">
        <f>SUM(S21)</f>
        <v>0</v>
      </c>
      <c r="T22" s="78"/>
      <c r="U22" s="19">
        <f>SUM(U21)</f>
        <v>0</v>
      </c>
      <c r="V22" s="78"/>
      <c r="W22" s="19">
        <f>SUM(W21)</f>
        <v>0</v>
      </c>
      <c r="X22" s="78"/>
      <c r="Y22" s="19">
        <f>SUM(Y21)</f>
        <v>253</v>
      </c>
      <c r="Z22" s="78"/>
      <c r="AA22" s="19">
        <f>W22+Y22</f>
        <v>253</v>
      </c>
    </row>
    <row r="23" spans="1:27" ht="17.100000000000001" customHeight="1" x14ac:dyDescent="0.25">
      <c r="A23" s="175"/>
      <c r="B23" s="175"/>
      <c r="C23" s="6"/>
      <c r="D23" s="174"/>
      <c r="E23" s="6"/>
      <c r="F23" s="78"/>
      <c r="G23" s="6"/>
      <c r="H23" s="78"/>
      <c r="I23" s="6"/>
      <c r="J23" s="78"/>
      <c r="K23" s="6"/>
      <c r="L23" s="78"/>
      <c r="M23" s="6"/>
      <c r="N23" s="78"/>
      <c r="O23" s="6"/>
      <c r="P23" s="6"/>
      <c r="Q23" s="6"/>
      <c r="R23" s="78"/>
      <c r="S23" s="6"/>
      <c r="T23" s="78"/>
      <c r="U23" s="6"/>
      <c r="V23" s="78"/>
      <c r="W23" s="6"/>
      <c r="X23" s="78"/>
      <c r="Y23" s="6"/>
      <c r="Z23" s="78"/>
      <c r="AA23" s="6"/>
    </row>
    <row r="24" spans="1:27" ht="19.5" customHeight="1" x14ac:dyDescent="0.25">
      <c r="A24" s="79" t="s">
        <v>135</v>
      </c>
      <c r="B24" s="175"/>
      <c r="C24" s="238">
        <f>C22+C18</f>
        <v>0</v>
      </c>
      <c r="D24" s="174"/>
      <c r="E24" s="238">
        <f>E22+E18</f>
        <v>0</v>
      </c>
      <c r="F24" s="78"/>
      <c r="G24" s="238">
        <f>G22+G18</f>
        <v>0</v>
      </c>
      <c r="H24" s="78"/>
      <c r="I24" s="238">
        <f>I22+I18</f>
        <v>0</v>
      </c>
      <c r="J24" s="78"/>
      <c r="K24" s="238">
        <f>K22+K18</f>
        <v>-27256</v>
      </c>
      <c r="L24" s="78"/>
      <c r="M24" s="238">
        <f>M22+M18</f>
        <v>0</v>
      </c>
      <c r="N24" s="78"/>
      <c r="O24" s="238">
        <f>O22+O18</f>
        <v>0</v>
      </c>
      <c r="P24" s="6"/>
      <c r="Q24" s="238">
        <f>Q22+Q18</f>
        <v>0</v>
      </c>
      <c r="R24" s="78"/>
      <c r="S24" s="238">
        <f>S22+S18</f>
        <v>0</v>
      </c>
      <c r="T24" s="78"/>
      <c r="U24" s="238">
        <f>U22+U18</f>
        <v>0</v>
      </c>
      <c r="V24" s="78"/>
      <c r="W24" s="238">
        <f>W22+W18</f>
        <v>-27256</v>
      </c>
      <c r="X24" s="78"/>
      <c r="Y24" s="238">
        <f>Y22+Y18</f>
        <v>-16034</v>
      </c>
      <c r="Z24" s="78"/>
      <c r="AA24" s="238">
        <f>AA22+AA18</f>
        <v>-43290</v>
      </c>
    </row>
    <row r="25" spans="1:27" ht="17.100000000000001" customHeight="1" x14ac:dyDescent="0.25">
      <c r="A25" s="80"/>
      <c r="B25" s="80"/>
      <c r="C25" s="22"/>
      <c r="D25" s="13"/>
      <c r="E25" s="22"/>
      <c r="F25" s="13"/>
      <c r="G25" s="22"/>
      <c r="H25" s="13"/>
      <c r="I25" s="22"/>
      <c r="J25" s="13"/>
      <c r="K25" s="22"/>
      <c r="L25" s="13"/>
      <c r="M25" s="22"/>
      <c r="N25" s="13"/>
      <c r="O25" s="22"/>
      <c r="P25" s="22"/>
      <c r="Q25" s="22"/>
      <c r="R25" s="13"/>
      <c r="S25" s="23"/>
      <c r="T25" s="13"/>
      <c r="U25" s="22"/>
      <c r="V25" s="13"/>
      <c r="W25" s="23"/>
      <c r="X25" s="13"/>
      <c r="Y25" s="23"/>
      <c r="Z25" s="13"/>
      <c r="AA25" s="23"/>
    </row>
    <row r="26" spans="1:27" ht="19.5" customHeight="1" x14ac:dyDescent="0.25">
      <c r="A26" s="79" t="s">
        <v>92</v>
      </c>
      <c r="B26" s="79"/>
      <c r="C26" s="22"/>
      <c r="D26" s="13"/>
      <c r="E26" s="22"/>
      <c r="F26" s="13"/>
      <c r="G26" s="22"/>
      <c r="H26" s="13"/>
      <c r="I26" s="22"/>
      <c r="J26" s="13"/>
      <c r="K26" s="22"/>
      <c r="L26" s="13"/>
      <c r="M26" s="22"/>
      <c r="N26" s="13"/>
      <c r="O26" s="22"/>
      <c r="P26" s="22"/>
      <c r="Q26" s="22"/>
      <c r="R26" s="13"/>
      <c r="S26" s="23"/>
      <c r="T26" s="13"/>
      <c r="U26" s="22"/>
      <c r="V26" s="13"/>
      <c r="W26" s="23"/>
      <c r="X26" s="13"/>
      <c r="Y26" s="23"/>
      <c r="Z26" s="13"/>
      <c r="AA26" s="23"/>
    </row>
    <row r="27" spans="1:27" ht="19.5" customHeight="1" x14ac:dyDescent="0.25">
      <c r="A27" s="15" t="s">
        <v>208</v>
      </c>
      <c r="B27" s="15"/>
      <c r="C27" s="173">
        <v>0</v>
      </c>
      <c r="D27" s="173"/>
      <c r="E27" s="173">
        <v>0</v>
      </c>
      <c r="F27" s="173"/>
      <c r="G27" s="173">
        <v>0</v>
      </c>
      <c r="H27" s="173"/>
      <c r="I27" s="173">
        <v>0</v>
      </c>
      <c r="J27" s="13"/>
      <c r="K27" s="22">
        <v>88318</v>
      </c>
      <c r="L27" s="13"/>
      <c r="M27" s="191">
        <v>0</v>
      </c>
      <c r="N27" s="193"/>
      <c r="O27" s="191">
        <v>0</v>
      </c>
      <c r="P27" s="192"/>
      <c r="Q27" s="191">
        <v>0</v>
      </c>
      <c r="R27" s="192"/>
      <c r="S27" s="191">
        <v>0</v>
      </c>
      <c r="T27" s="193"/>
      <c r="U27" s="193">
        <f t="shared" ref="U27:U28" si="0">SUM(M27:S27)</f>
        <v>0</v>
      </c>
      <c r="V27" s="13"/>
      <c r="W27" s="98">
        <f>SUM(C27:K27,U27)</f>
        <v>88318</v>
      </c>
      <c r="X27" s="13"/>
      <c r="Y27" s="22">
        <v>50638</v>
      </c>
      <c r="Z27" s="13"/>
      <c r="AA27" s="23">
        <f>SUM(W27:Y27)</f>
        <v>138956</v>
      </c>
    </row>
    <row r="28" spans="1:27" ht="19.5" customHeight="1" x14ac:dyDescent="0.25">
      <c r="A28" s="15" t="s">
        <v>93</v>
      </c>
      <c r="B28" s="15"/>
      <c r="C28" s="173">
        <v>0</v>
      </c>
      <c r="D28" s="173"/>
      <c r="E28" s="173">
        <v>0</v>
      </c>
      <c r="F28" s="173"/>
      <c r="G28" s="173">
        <v>0</v>
      </c>
      <c r="H28" s="173"/>
      <c r="I28" s="173">
        <v>0</v>
      </c>
      <c r="J28" s="13"/>
      <c r="K28" s="172">
        <v>0</v>
      </c>
      <c r="L28" s="13"/>
      <c r="M28" s="22">
        <v>-902</v>
      </c>
      <c r="N28" s="13"/>
      <c r="O28" s="173">
        <v>0</v>
      </c>
      <c r="P28" s="173"/>
      <c r="Q28" s="191">
        <v>0</v>
      </c>
      <c r="R28" s="13"/>
      <c r="S28" s="173">
        <v>-74</v>
      </c>
      <c r="T28" s="98"/>
      <c r="U28" s="98">
        <f t="shared" si="0"/>
        <v>-976</v>
      </c>
      <c r="V28" s="13"/>
      <c r="W28" s="23">
        <f>SUM(C28:K28,U28)</f>
        <v>-976</v>
      </c>
      <c r="X28" s="13"/>
      <c r="Y28" s="22">
        <v>-537</v>
      </c>
      <c r="Z28" s="13"/>
      <c r="AA28" s="23">
        <f>SUM(W28:Y28)</f>
        <v>-1513</v>
      </c>
    </row>
    <row r="29" spans="1:27" ht="19.5" customHeight="1" x14ac:dyDescent="0.25">
      <c r="A29" s="79" t="s">
        <v>153</v>
      </c>
      <c r="B29" s="79"/>
      <c r="C29" s="19">
        <f>SUM(C27:C28)</f>
        <v>0</v>
      </c>
      <c r="D29" s="78"/>
      <c r="E29" s="19">
        <f>SUM(E27:E28)</f>
        <v>0</v>
      </c>
      <c r="F29" s="78"/>
      <c r="G29" s="19">
        <f>SUM(G27:G28)</f>
        <v>0</v>
      </c>
      <c r="H29" s="19"/>
      <c r="I29" s="19">
        <f>SUM(I27:I28)</f>
        <v>0</v>
      </c>
      <c r="J29" s="78"/>
      <c r="K29" s="19">
        <f>SUM(K27:K28)</f>
        <v>88318</v>
      </c>
      <c r="L29" s="78"/>
      <c r="M29" s="19">
        <f>SUM(M27:M28)</f>
        <v>-902</v>
      </c>
      <c r="N29" s="78"/>
      <c r="O29" s="19">
        <f>SUM(O27:O28)</f>
        <v>0</v>
      </c>
      <c r="P29" s="6"/>
      <c r="Q29" s="97">
        <f>SUM(Q28)</f>
        <v>0</v>
      </c>
      <c r="R29" s="78"/>
      <c r="S29" s="19">
        <f>SUM(S27:S28)</f>
        <v>-74</v>
      </c>
      <c r="T29" s="78"/>
      <c r="U29" s="19">
        <f>SUM(U27:U28)</f>
        <v>-976</v>
      </c>
      <c r="V29" s="78"/>
      <c r="W29" s="19">
        <f>SUM(W27:W28)</f>
        <v>87342</v>
      </c>
      <c r="X29" s="78"/>
      <c r="Y29" s="19">
        <f>SUM(Y27:Y28)</f>
        <v>50101</v>
      </c>
      <c r="Z29" s="78"/>
      <c r="AA29" s="19">
        <f>SUM(AA27:AA28)</f>
        <v>137443</v>
      </c>
    </row>
    <row r="30" spans="1:27" ht="17.100000000000001" customHeight="1" x14ac:dyDescent="0.25">
      <c r="A30" s="80"/>
      <c r="B30" s="80"/>
      <c r="C30" s="6"/>
      <c r="D30" s="78"/>
      <c r="E30" s="6"/>
      <c r="F30" s="78"/>
      <c r="G30" s="6"/>
      <c r="H30" s="78"/>
      <c r="I30" s="6"/>
      <c r="J30" s="78"/>
      <c r="K30" s="6"/>
      <c r="L30" s="78"/>
      <c r="M30" s="6"/>
      <c r="N30" s="78"/>
      <c r="O30" s="6"/>
      <c r="P30" s="6"/>
      <c r="Q30" s="6"/>
      <c r="R30" s="78"/>
      <c r="S30" s="78"/>
      <c r="T30" s="78"/>
      <c r="U30" s="6"/>
      <c r="V30" s="78"/>
      <c r="W30" s="6"/>
      <c r="X30" s="78"/>
      <c r="Y30" s="6"/>
      <c r="Z30" s="78"/>
      <c r="AA30" s="6"/>
    </row>
    <row r="31" spans="1:27" ht="19.5" customHeight="1" x14ac:dyDescent="0.25">
      <c r="A31" s="80" t="s">
        <v>184</v>
      </c>
      <c r="B31" s="80"/>
      <c r="C31" s="98">
        <v>0</v>
      </c>
      <c r="D31" s="174"/>
      <c r="E31" s="98">
        <v>0</v>
      </c>
      <c r="F31" s="174"/>
      <c r="G31" s="98">
        <v>0</v>
      </c>
      <c r="H31" s="174"/>
      <c r="I31" s="98">
        <v>12322</v>
      </c>
      <c r="J31" s="174"/>
      <c r="K31" s="98">
        <v>-12322</v>
      </c>
      <c r="L31" s="174"/>
      <c r="M31" s="98">
        <v>0</v>
      </c>
      <c r="N31" s="174"/>
      <c r="O31" s="98">
        <v>0</v>
      </c>
      <c r="P31" s="98"/>
      <c r="Q31" s="98">
        <v>0</v>
      </c>
      <c r="R31" s="174"/>
      <c r="S31" s="174">
        <v>0</v>
      </c>
      <c r="T31" s="174"/>
      <c r="U31" s="98">
        <f t="shared" ref="U31:U32" si="1">SUM(M31:S31)</f>
        <v>0</v>
      </c>
      <c r="V31" s="174"/>
      <c r="W31" s="98">
        <f t="shared" ref="W31:W32" si="2">SUM(C31:K31,U31)</f>
        <v>0</v>
      </c>
      <c r="X31" s="174"/>
      <c r="Y31" s="98">
        <v>0</v>
      </c>
      <c r="Z31" s="78"/>
      <c r="AA31" s="190">
        <f>SUM(W31:Y31)</f>
        <v>0</v>
      </c>
    </row>
    <row r="32" spans="1:27" ht="19.5" customHeight="1" x14ac:dyDescent="0.25">
      <c r="A32" s="80" t="s">
        <v>209</v>
      </c>
      <c r="B32" s="80"/>
      <c r="C32" s="98">
        <v>0</v>
      </c>
      <c r="D32" s="174"/>
      <c r="E32" s="98">
        <v>0</v>
      </c>
      <c r="F32" s="174"/>
      <c r="G32" s="98">
        <v>0</v>
      </c>
      <c r="H32" s="174"/>
      <c r="I32" s="98">
        <v>0</v>
      </c>
      <c r="J32" s="39"/>
      <c r="K32" s="13">
        <v>25938</v>
      </c>
      <c r="L32" s="39"/>
      <c r="M32" s="98">
        <v>0</v>
      </c>
      <c r="N32" s="39"/>
      <c r="O32" s="13">
        <v>-25938</v>
      </c>
      <c r="P32" s="13"/>
      <c r="Q32" s="98">
        <v>0</v>
      </c>
      <c r="R32" s="174"/>
      <c r="S32" s="98">
        <v>0</v>
      </c>
      <c r="T32" s="39"/>
      <c r="U32" s="13">
        <f t="shared" si="1"/>
        <v>-25938</v>
      </c>
      <c r="V32" s="39"/>
      <c r="W32" s="190">
        <f t="shared" si="2"/>
        <v>0</v>
      </c>
      <c r="X32" s="174"/>
      <c r="Y32" s="98">
        <v>0</v>
      </c>
      <c r="Z32" s="174"/>
      <c r="AA32" s="190">
        <f>SUM(W32:Y32)</f>
        <v>0</v>
      </c>
    </row>
    <row r="33" spans="1:27" ht="19.5" customHeight="1" thickBot="1" x14ac:dyDescent="0.3">
      <c r="A33" s="79" t="s">
        <v>210</v>
      </c>
      <c r="B33" s="79"/>
      <c r="C33" s="7">
        <f>SUM(C12,C29,C31:C32,C24)</f>
        <v>1685080</v>
      </c>
      <c r="D33" s="6"/>
      <c r="E33" s="7">
        <f>SUM(E12,E29,E31:E32,E24)</f>
        <v>342170</v>
      </c>
      <c r="F33" s="6"/>
      <c r="G33" s="7">
        <f>SUM(G12,G29,G31:G32,G24)</f>
        <v>-1003600</v>
      </c>
      <c r="H33" s="6"/>
      <c r="I33" s="7">
        <f>SUM(I12,I29,I31:I32,I24)</f>
        <v>147877</v>
      </c>
      <c r="J33" s="6"/>
      <c r="K33" s="7">
        <f>SUM(K12,K29,K31:K32,K24)</f>
        <v>-167817</v>
      </c>
      <c r="L33" s="6"/>
      <c r="M33" s="7">
        <f>SUM(M12,M29,M31:M32,M24)</f>
        <v>-6149</v>
      </c>
      <c r="N33" s="6"/>
      <c r="O33" s="7">
        <f>SUM(O12,O29,O31:O32,O24)</f>
        <v>1289576</v>
      </c>
      <c r="P33" s="6"/>
      <c r="Q33" s="7">
        <f>SUM(Q12,Q29,Q31:Q32,Q24)</f>
        <v>-11413</v>
      </c>
      <c r="R33" s="6"/>
      <c r="S33" s="7">
        <f>SUM(S12,S29,S31:S32,S24)</f>
        <v>1807</v>
      </c>
      <c r="T33" s="6"/>
      <c r="U33" s="7">
        <f>SUM(U12,U29,U31:U32,U24)</f>
        <v>1273821</v>
      </c>
      <c r="V33" s="6"/>
      <c r="W33" s="7">
        <f>SUM(W12,W29,W31:W32,W24)</f>
        <v>2277531</v>
      </c>
      <c r="X33" s="6"/>
      <c r="Y33" s="7">
        <f>SUM(Y12,Y29,Y31:Y32,Y24)</f>
        <v>255699</v>
      </c>
      <c r="Z33" s="6"/>
      <c r="AA33" s="7">
        <f>SUM(AA12,AA29,AA31:AA32,AA24)</f>
        <v>2533230</v>
      </c>
    </row>
    <row r="34" spans="1:27" ht="17.100000000000001" customHeight="1" thickTop="1" x14ac:dyDescent="0.25"/>
    <row r="35" spans="1:27" ht="19.5" customHeight="1" x14ac:dyDescent="0.25">
      <c r="A35" s="2" t="s">
        <v>186</v>
      </c>
      <c r="B35" s="2"/>
      <c r="C35" s="168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</row>
    <row r="36" spans="1:27" ht="19.5" customHeight="1" x14ac:dyDescent="0.25">
      <c r="A36" s="77" t="s">
        <v>211</v>
      </c>
      <c r="B36" s="77"/>
      <c r="C36" s="6">
        <v>681480</v>
      </c>
      <c r="D36" s="78"/>
      <c r="E36" s="6">
        <v>342170</v>
      </c>
      <c r="F36" s="78"/>
      <c r="G36" s="6">
        <v>0</v>
      </c>
      <c r="H36" s="78"/>
      <c r="I36" s="6">
        <v>108696</v>
      </c>
      <c r="J36" s="78"/>
      <c r="K36" s="6">
        <v>-164845</v>
      </c>
      <c r="L36" s="78"/>
      <c r="M36" s="6">
        <v>-8842</v>
      </c>
      <c r="N36" s="78"/>
      <c r="O36" s="6">
        <v>1266412</v>
      </c>
      <c r="P36" s="6"/>
      <c r="Q36" s="6">
        <v>-7873</v>
      </c>
      <c r="R36" s="78"/>
      <c r="S36" s="6">
        <v>1807</v>
      </c>
      <c r="T36" s="78"/>
      <c r="U36" s="6">
        <f>SUM(M36:S36)</f>
        <v>1251504</v>
      </c>
      <c r="V36" s="78"/>
      <c r="W36" s="6">
        <f>SUM(C36:K36,U36)</f>
        <v>2219005</v>
      </c>
      <c r="X36" s="78"/>
      <c r="Y36" s="6">
        <v>218867</v>
      </c>
      <c r="Z36" s="78"/>
      <c r="AA36" s="6">
        <f>W36+Y36</f>
        <v>2437872</v>
      </c>
    </row>
    <row r="37" spans="1:27" ht="17.100000000000001" customHeight="1" x14ac:dyDescent="0.25">
      <c r="A37" s="80"/>
      <c r="B37" s="80"/>
      <c r="C37" s="22"/>
      <c r="D37" s="13"/>
      <c r="E37" s="22"/>
      <c r="F37" s="13"/>
      <c r="G37" s="22"/>
      <c r="H37" s="13"/>
      <c r="I37" s="22"/>
      <c r="J37" s="13"/>
      <c r="K37" s="22"/>
      <c r="L37" s="13"/>
      <c r="M37" s="22"/>
      <c r="N37" s="13"/>
      <c r="O37" s="22"/>
      <c r="P37" s="22"/>
      <c r="Q37" s="22"/>
      <c r="R37" s="13"/>
      <c r="S37" s="23"/>
      <c r="T37" s="13"/>
      <c r="U37" s="22"/>
      <c r="V37" s="13"/>
      <c r="W37" s="23"/>
      <c r="X37" s="13"/>
      <c r="Y37" s="23"/>
      <c r="Z37" s="13"/>
      <c r="AA37" s="23"/>
    </row>
    <row r="38" spans="1:27" ht="19.5" customHeight="1" x14ac:dyDescent="0.25">
      <c r="A38" s="79" t="s">
        <v>134</v>
      </c>
      <c r="B38" s="79"/>
      <c r="C38" s="22"/>
      <c r="D38" s="13"/>
      <c r="E38" s="22"/>
      <c r="F38" s="13"/>
      <c r="G38" s="22"/>
      <c r="H38" s="13"/>
      <c r="I38" s="22"/>
      <c r="J38" s="13"/>
      <c r="K38" s="22"/>
      <c r="L38" s="13"/>
      <c r="M38" s="22"/>
      <c r="N38" s="13"/>
      <c r="O38" s="22"/>
      <c r="P38" s="22"/>
      <c r="Q38" s="22"/>
      <c r="R38" s="13"/>
      <c r="S38" s="23"/>
      <c r="T38" s="13"/>
      <c r="U38" s="22"/>
      <c r="V38" s="13"/>
      <c r="W38" s="23"/>
      <c r="X38" s="13"/>
      <c r="Y38" s="23"/>
      <c r="Z38" s="13"/>
      <c r="AA38" s="23"/>
    </row>
    <row r="39" spans="1:27" ht="19.5" customHeight="1" x14ac:dyDescent="0.25">
      <c r="A39" s="175" t="s">
        <v>147</v>
      </c>
      <c r="B39" s="175"/>
      <c r="C39" s="22"/>
      <c r="D39" s="13"/>
      <c r="E39" s="22"/>
      <c r="F39" s="13"/>
      <c r="G39" s="22"/>
      <c r="H39" s="13"/>
      <c r="I39" s="22"/>
      <c r="J39" s="13"/>
      <c r="K39" s="22"/>
      <c r="L39" s="13"/>
      <c r="M39" s="22"/>
      <c r="N39" s="13"/>
      <c r="O39" s="22"/>
      <c r="P39" s="22"/>
      <c r="Q39" s="22"/>
      <c r="R39" s="13"/>
      <c r="S39" s="23"/>
      <c r="T39" s="13"/>
      <c r="U39" s="22"/>
      <c r="V39" s="13"/>
      <c r="W39" s="23"/>
      <c r="X39" s="13"/>
      <c r="Y39" s="23"/>
      <c r="Z39" s="13"/>
      <c r="AA39" s="23"/>
    </row>
    <row r="40" spans="1:27" ht="19.5" customHeight="1" x14ac:dyDescent="0.25">
      <c r="A40" s="80" t="s">
        <v>183</v>
      </c>
      <c r="B40" s="270">
        <v>12</v>
      </c>
      <c r="C40" s="173">
        <v>0</v>
      </c>
      <c r="D40" s="98"/>
      <c r="E40" s="173">
        <v>0</v>
      </c>
      <c r="F40" s="98"/>
      <c r="G40" s="173">
        <v>0</v>
      </c>
      <c r="H40" s="98"/>
      <c r="I40" s="173">
        <v>0</v>
      </c>
      <c r="J40" s="98"/>
      <c r="K40" s="173">
        <v>-6815</v>
      </c>
      <c r="L40" s="98"/>
      <c r="M40" s="173">
        <v>0</v>
      </c>
      <c r="N40" s="98"/>
      <c r="O40" s="173">
        <v>0</v>
      </c>
      <c r="P40" s="173"/>
      <c r="Q40" s="173">
        <v>0</v>
      </c>
      <c r="R40" s="98"/>
      <c r="S40" s="190">
        <v>0</v>
      </c>
      <c r="T40" s="98"/>
      <c r="U40" s="98">
        <f>SUM(M40:S40)</f>
        <v>0</v>
      </c>
      <c r="V40" s="174"/>
      <c r="W40" s="98">
        <f>SUM(C40:K40,U40)</f>
        <v>-6815</v>
      </c>
      <c r="X40" s="98"/>
      <c r="Y40" s="190">
        <v>0</v>
      </c>
      <c r="Z40" s="98"/>
      <c r="AA40" s="190">
        <f>W40+Y40</f>
        <v>-6815</v>
      </c>
    </row>
    <row r="41" spans="1:27" ht="19.5" customHeight="1" x14ac:dyDescent="0.25">
      <c r="A41" s="79" t="s">
        <v>135</v>
      </c>
      <c r="B41" s="175"/>
      <c r="C41" s="19">
        <f>SUM(C40)</f>
        <v>0</v>
      </c>
      <c r="D41" s="78"/>
      <c r="E41" s="19">
        <f>SUM(E40)</f>
        <v>0</v>
      </c>
      <c r="F41" s="78"/>
      <c r="G41" s="19">
        <f>SUM(G40)</f>
        <v>0</v>
      </c>
      <c r="H41" s="78"/>
      <c r="I41" s="19">
        <f>SUM(I40)</f>
        <v>0</v>
      </c>
      <c r="J41" s="78"/>
      <c r="K41" s="19">
        <f>SUM(K40)</f>
        <v>-6815</v>
      </c>
      <c r="L41" s="78"/>
      <c r="M41" s="19">
        <f>SUM(M40)</f>
        <v>0</v>
      </c>
      <c r="N41" s="78"/>
      <c r="O41" s="19">
        <f>SUM(O40)</f>
        <v>0</v>
      </c>
      <c r="P41" s="6"/>
      <c r="Q41" s="19">
        <f>SUM(Q40)</f>
        <v>0</v>
      </c>
      <c r="R41" s="78"/>
      <c r="S41" s="19">
        <f>SUM(S40)</f>
        <v>0</v>
      </c>
      <c r="T41" s="78"/>
      <c r="U41" s="19">
        <f>SUM(U40)</f>
        <v>0</v>
      </c>
      <c r="V41" s="78"/>
      <c r="W41" s="19">
        <f>SUM(W40)</f>
        <v>-6815</v>
      </c>
      <c r="X41" s="78"/>
      <c r="Y41" s="19">
        <f>SUM(Y40)</f>
        <v>0</v>
      </c>
      <c r="Z41" s="78"/>
      <c r="AA41" s="19">
        <f>SUM(AA40)</f>
        <v>-6815</v>
      </c>
    </row>
    <row r="42" spans="1:27" ht="17.100000000000001" customHeight="1" x14ac:dyDescent="0.25">
      <c r="A42" s="80"/>
      <c r="B42" s="80"/>
      <c r="C42" s="22"/>
      <c r="D42" s="13"/>
      <c r="E42" s="22"/>
      <c r="F42" s="13"/>
      <c r="G42" s="22"/>
      <c r="H42" s="13"/>
      <c r="I42" s="22"/>
      <c r="J42" s="13"/>
      <c r="K42" s="22"/>
      <c r="L42" s="13"/>
      <c r="M42" s="22"/>
      <c r="N42" s="13"/>
      <c r="O42" s="22"/>
      <c r="P42" s="22"/>
      <c r="Q42" s="22"/>
      <c r="R42" s="13"/>
      <c r="S42" s="23"/>
      <c r="T42" s="13"/>
      <c r="U42" s="22"/>
      <c r="V42" s="13"/>
      <c r="W42" s="23"/>
      <c r="X42" s="13"/>
      <c r="Y42" s="23"/>
      <c r="Z42" s="13"/>
      <c r="AA42" s="23"/>
    </row>
    <row r="43" spans="1:27" ht="19.5" customHeight="1" x14ac:dyDescent="0.25">
      <c r="A43" s="79" t="s">
        <v>92</v>
      </c>
      <c r="B43" s="79"/>
      <c r="C43" s="22"/>
      <c r="D43" s="13"/>
      <c r="E43" s="22"/>
      <c r="F43" s="13"/>
      <c r="G43" s="22"/>
      <c r="H43" s="13"/>
      <c r="I43" s="22"/>
      <c r="J43" s="13"/>
      <c r="K43" s="22"/>
      <c r="L43" s="13"/>
      <c r="M43" s="22"/>
      <c r="N43" s="13"/>
      <c r="O43" s="22"/>
      <c r="P43" s="22"/>
      <c r="Q43" s="22"/>
      <c r="R43" s="13"/>
      <c r="S43" s="23"/>
      <c r="T43" s="13"/>
      <c r="U43" s="22"/>
      <c r="V43" s="13"/>
      <c r="W43" s="23"/>
      <c r="X43" s="13"/>
      <c r="Y43" s="23"/>
      <c r="Z43" s="13"/>
      <c r="AA43" s="23"/>
    </row>
    <row r="44" spans="1:27" ht="19.5" customHeight="1" x14ac:dyDescent="0.25">
      <c r="A44" s="15" t="s">
        <v>208</v>
      </c>
      <c r="B44" s="15"/>
      <c r="C44" s="191">
        <v>0</v>
      </c>
      <c r="D44" s="192"/>
      <c r="E44" s="191">
        <v>0</v>
      </c>
      <c r="F44" s="192"/>
      <c r="G44" s="191">
        <v>0</v>
      </c>
      <c r="H44" s="192"/>
      <c r="I44" s="191">
        <v>0</v>
      </c>
      <c r="J44" s="13"/>
      <c r="K44" s="22">
        <v>-82957</v>
      </c>
      <c r="L44" s="13"/>
      <c r="M44" s="191">
        <v>0</v>
      </c>
      <c r="N44" s="193"/>
      <c r="O44" s="191">
        <v>0</v>
      </c>
      <c r="P44" s="192"/>
      <c r="Q44" s="191">
        <v>0</v>
      </c>
      <c r="R44" s="192"/>
      <c r="S44" s="191">
        <v>0</v>
      </c>
      <c r="T44" s="193"/>
      <c r="U44" s="193">
        <f>SUM(M44:S44)</f>
        <v>0</v>
      </c>
      <c r="V44" s="13"/>
      <c r="W44" s="23">
        <f t="shared" ref="W44:W45" si="3">SUM(C44:K44,U44)</f>
        <v>-82957</v>
      </c>
      <c r="X44" s="13"/>
      <c r="Y44" s="22">
        <v>2269</v>
      </c>
      <c r="Z44" s="13"/>
      <c r="AA44" s="23">
        <f>SUM(W44:Y44)</f>
        <v>-80688</v>
      </c>
    </row>
    <row r="45" spans="1:27" ht="19.5" customHeight="1" x14ac:dyDescent="0.25">
      <c r="A45" s="15" t="s">
        <v>93</v>
      </c>
      <c r="B45" s="15"/>
      <c r="C45" s="191">
        <v>0</v>
      </c>
      <c r="D45" s="192"/>
      <c r="E45" s="191">
        <v>0</v>
      </c>
      <c r="F45" s="192"/>
      <c r="G45" s="191">
        <v>0</v>
      </c>
      <c r="H45" s="192"/>
      <c r="I45" s="191">
        <v>0</v>
      </c>
      <c r="J45" s="13"/>
      <c r="K45" s="170">
        <v>-11299</v>
      </c>
      <c r="L45" s="13"/>
      <c r="M45" s="22">
        <v>-3283</v>
      </c>
      <c r="N45" s="13"/>
      <c r="O45" s="191">
        <v>0</v>
      </c>
      <c r="P45" s="173"/>
      <c r="Q45" s="191">
        <v>0</v>
      </c>
      <c r="R45" s="13"/>
      <c r="S45" s="22">
        <v>-95</v>
      </c>
      <c r="T45" s="13"/>
      <c r="U45" s="13">
        <f>SUM(M45:S45)</f>
        <v>-3378</v>
      </c>
      <c r="V45" s="13"/>
      <c r="W45" s="23">
        <f t="shared" si="3"/>
        <v>-14677</v>
      </c>
      <c r="X45" s="13"/>
      <c r="Y45" s="22">
        <v>-430</v>
      </c>
      <c r="Z45" s="13"/>
      <c r="AA45" s="23">
        <f>SUM(W45:Y45)</f>
        <v>-15107</v>
      </c>
    </row>
    <row r="46" spans="1:27" ht="19.5" customHeight="1" x14ac:dyDescent="0.25">
      <c r="A46" s="79" t="s">
        <v>153</v>
      </c>
      <c r="B46" s="79"/>
      <c r="C46" s="19">
        <f>SUM(C44:C45)</f>
        <v>0</v>
      </c>
      <c r="D46" s="78"/>
      <c r="E46" s="19">
        <f>SUM(E44:E45)</f>
        <v>0</v>
      </c>
      <c r="F46" s="78"/>
      <c r="G46" s="19">
        <f>SUM(G44:G45)</f>
        <v>0</v>
      </c>
      <c r="H46" s="78"/>
      <c r="I46" s="19">
        <f>SUM(I44:I45)</f>
        <v>0</v>
      </c>
      <c r="J46" s="78"/>
      <c r="K46" s="19">
        <f>SUM(K44:K45)</f>
        <v>-94256</v>
      </c>
      <c r="L46" s="78"/>
      <c r="M46" s="19">
        <f>SUM(M44:M45)</f>
        <v>-3283</v>
      </c>
      <c r="N46" s="78"/>
      <c r="O46" s="19">
        <f>SUM(O44:O45)</f>
        <v>0</v>
      </c>
      <c r="P46" s="6"/>
      <c r="Q46" s="97">
        <f>SUM(Q45)</f>
        <v>0</v>
      </c>
      <c r="R46" s="78"/>
      <c r="S46" s="19">
        <f>SUM(S44:S45)</f>
        <v>-95</v>
      </c>
      <c r="T46" s="78"/>
      <c r="U46" s="19">
        <f>SUM(U44:U45)</f>
        <v>-3378</v>
      </c>
      <c r="V46" s="78"/>
      <c r="W46" s="19">
        <f>SUM(W44:W45)</f>
        <v>-97634</v>
      </c>
      <c r="X46" s="78"/>
      <c r="Y46" s="19">
        <f>SUM(Y44:Y45)</f>
        <v>1839</v>
      </c>
      <c r="Z46" s="78"/>
      <c r="AA46" s="19">
        <f>SUM(AA44:AA45)</f>
        <v>-95795</v>
      </c>
    </row>
    <row r="47" spans="1:27" ht="17.100000000000001" customHeight="1" x14ac:dyDescent="0.25">
      <c r="A47" s="80"/>
      <c r="B47" s="80"/>
      <c r="C47" s="6"/>
      <c r="D47" s="78"/>
      <c r="E47" s="6"/>
      <c r="F47" s="78"/>
      <c r="G47" s="6"/>
      <c r="H47" s="78"/>
      <c r="I47" s="6"/>
      <c r="J47" s="78"/>
      <c r="K47" s="6"/>
      <c r="L47" s="78"/>
      <c r="M47" s="6"/>
      <c r="N47" s="78"/>
      <c r="O47" s="6"/>
      <c r="P47" s="6"/>
      <c r="Q47" s="6"/>
      <c r="R47" s="78"/>
      <c r="S47" s="78"/>
      <c r="T47" s="78"/>
      <c r="U47" s="6"/>
      <c r="V47" s="78"/>
      <c r="W47" s="6"/>
      <c r="X47" s="78"/>
      <c r="Y47" s="6"/>
      <c r="Z47" s="78"/>
      <c r="AA47" s="6"/>
    </row>
    <row r="48" spans="1:27" ht="19.5" customHeight="1" x14ac:dyDescent="0.25">
      <c r="A48" s="80" t="s">
        <v>209</v>
      </c>
      <c r="B48" s="80"/>
      <c r="C48" s="98">
        <v>0</v>
      </c>
      <c r="D48" s="174"/>
      <c r="E48" s="98">
        <v>0</v>
      </c>
      <c r="F48" s="174"/>
      <c r="G48" s="98">
        <v>0</v>
      </c>
      <c r="H48" s="174"/>
      <c r="I48" s="98">
        <v>0</v>
      </c>
      <c r="J48" s="39"/>
      <c r="K48" s="13">
        <v>25628</v>
      </c>
      <c r="L48" s="39"/>
      <c r="M48" s="98">
        <v>0</v>
      </c>
      <c r="N48" s="39"/>
      <c r="O48" s="13">
        <v>-25628</v>
      </c>
      <c r="P48" s="13"/>
      <c r="Q48" s="98">
        <v>0</v>
      </c>
      <c r="R48" s="174"/>
      <c r="S48" s="98">
        <v>0</v>
      </c>
      <c r="T48" s="39"/>
      <c r="U48" s="13">
        <f>SUM(M48:S48)</f>
        <v>-25628</v>
      </c>
      <c r="V48" s="39"/>
      <c r="W48" s="190">
        <f t="shared" ref="W48" si="4">SUM(C48:K48,U48)</f>
        <v>0</v>
      </c>
      <c r="X48" s="174"/>
      <c r="Y48" s="98">
        <v>0</v>
      </c>
      <c r="Z48" s="174"/>
      <c r="AA48" s="190">
        <f>SUM(W48:Y48)</f>
        <v>0</v>
      </c>
    </row>
    <row r="49" spans="1:27" ht="19.5" customHeight="1" thickBot="1" x14ac:dyDescent="0.3">
      <c r="A49" s="79" t="s">
        <v>212</v>
      </c>
      <c r="B49" s="79"/>
      <c r="C49" s="7">
        <f>SUM(C36,C41,C46,C48:C48)</f>
        <v>681480</v>
      </c>
      <c r="D49" s="6"/>
      <c r="E49" s="7">
        <f>SUM(E36,E41,E46,E48:E48)</f>
        <v>342170</v>
      </c>
      <c r="F49" s="6"/>
      <c r="G49" s="7">
        <f>SUM(G36,G41,G46,G48:G48)</f>
        <v>0</v>
      </c>
      <c r="H49" s="6"/>
      <c r="I49" s="7">
        <f>SUM(I36,I41,I46,I48:I48)</f>
        <v>108696</v>
      </c>
      <c r="J49" s="6"/>
      <c r="K49" s="7">
        <f>SUM(K36,K41,K46,K48:K48)</f>
        <v>-240288</v>
      </c>
      <c r="L49" s="6"/>
      <c r="M49" s="7">
        <f>SUM(M36,M41,M46,M48:M48)</f>
        <v>-12125</v>
      </c>
      <c r="N49" s="6"/>
      <c r="O49" s="7">
        <f>SUM(O36,O41,O46,O48:O48)</f>
        <v>1240784</v>
      </c>
      <c r="P49" s="6"/>
      <c r="Q49" s="7">
        <f>SUM(Q36,Q41,Q46,Q48:Q48)</f>
        <v>-7873</v>
      </c>
      <c r="R49" s="6"/>
      <c r="S49" s="7">
        <f>SUM(S36,S41,S46,S48:S48)</f>
        <v>1712</v>
      </c>
      <c r="T49" s="6"/>
      <c r="U49" s="7">
        <f>SUM(U36,U41,U46,U48:U48)</f>
        <v>1222498</v>
      </c>
      <c r="V49" s="6"/>
      <c r="W49" s="7">
        <f>SUM(W36,W41,W46,W48:W48)</f>
        <v>2114556</v>
      </c>
      <c r="X49" s="6"/>
      <c r="Y49" s="7">
        <f>SUM(Y36,Y41,Y46,Y48:Y48)</f>
        <v>220706</v>
      </c>
      <c r="Z49" s="6"/>
      <c r="AA49" s="7">
        <f>SUM(AA36,AA41,AA46,AA48:AA48)</f>
        <v>2335262</v>
      </c>
    </row>
    <row r="50" spans="1:27" ht="17.25" customHeight="1" thickTop="1" x14ac:dyDescent="0.25"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</row>
  </sheetData>
  <mergeCells count="4">
    <mergeCell ref="C5:AA5"/>
    <mergeCell ref="I6:K6"/>
    <mergeCell ref="M6:U6"/>
    <mergeCell ref="C11:AA11"/>
  </mergeCells>
  <pageMargins left="0.7" right="0.7" top="0.48" bottom="0.5" header="0.5" footer="0.5"/>
  <pageSetup paperSize="9" scale="50" firstPageNumber="6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O43"/>
  <sheetViews>
    <sheetView view="pageBreakPreview" topLeftCell="A7" zoomScale="85" zoomScaleNormal="85" zoomScaleSheetLayoutView="85" workbookViewId="0">
      <selection activeCell="C17" sqref="C17"/>
    </sheetView>
  </sheetViews>
  <sheetFormatPr defaultColWidth="9.140625" defaultRowHeight="18.75" customHeight="1" x14ac:dyDescent="0.25"/>
  <cols>
    <col min="1" max="1" width="52.5703125" style="84" customWidth="1"/>
    <col min="2" max="2" width="9.85546875" style="273" customWidth="1"/>
    <col min="3" max="3" width="13.85546875" style="82" customWidth="1"/>
    <col min="4" max="4" width="2" style="83" customWidth="1"/>
    <col min="5" max="5" width="13.85546875" style="82" customWidth="1"/>
    <col min="6" max="6" width="2" style="83" customWidth="1"/>
    <col min="7" max="7" width="21.28515625" style="82" bestFit="1" customWidth="1"/>
    <col min="8" max="8" width="2" style="83" customWidth="1"/>
    <col min="9" max="9" width="13.85546875" style="82" customWidth="1"/>
    <col min="10" max="10" width="2" style="83" customWidth="1"/>
    <col min="11" max="11" width="13.85546875" style="82" customWidth="1"/>
    <col min="12" max="12" width="2" style="83" customWidth="1"/>
    <col min="13" max="13" width="15.28515625" style="82" customWidth="1"/>
    <col min="14" max="14" width="2" style="83" customWidth="1"/>
    <col min="15" max="15" width="13.85546875" style="82" customWidth="1"/>
    <col min="16" max="16384" width="9.140625" style="84"/>
  </cols>
  <sheetData>
    <row r="1" spans="1:15" ht="18.75" customHeight="1" x14ac:dyDescent="0.25">
      <c r="A1" s="5" t="s">
        <v>250</v>
      </c>
      <c r="B1" s="266"/>
    </row>
    <row r="2" spans="1:15" ht="18.75" customHeight="1" x14ac:dyDescent="0.25">
      <c r="A2" s="266" t="s">
        <v>218</v>
      </c>
      <c r="B2" s="266"/>
    </row>
    <row r="3" spans="1:15" ht="18.75" customHeight="1" x14ac:dyDescent="0.25">
      <c r="A3" s="122" t="s">
        <v>91</v>
      </c>
      <c r="B3" s="272"/>
    </row>
    <row r="4" spans="1:15" ht="14.25" customHeight="1" x14ac:dyDescent="0.25"/>
    <row r="5" spans="1:15" s="42" customFormat="1" ht="18.75" customHeight="1" x14ac:dyDescent="0.25">
      <c r="A5" s="85"/>
      <c r="B5" s="274"/>
      <c r="C5" s="294" t="s">
        <v>24</v>
      </c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spans="1:15" s="42" customFormat="1" ht="18.75" customHeight="1" x14ac:dyDescent="0.25">
      <c r="A6" s="85"/>
      <c r="B6" s="274"/>
      <c r="C6" s="86"/>
      <c r="D6" s="86"/>
      <c r="E6" s="87"/>
      <c r="F6" s="165"/>
      <c r="G6" s="166"/>
      <c r="H6" s="86"/>
      <c r="I6" s="292"/>
      <c r="J6" s="292"/>
      <c r="K6" s="292"/>
      <c r="L6" s="87"/>
      <c r="M6" s="87" t="s">
        <v>72</v>
      </c>
      <c r="N6" s="86"/>
      <c r="O6" s="86"/>
    </row>
    <row r="7" spans="1:15" s="88" customFormat="1" ht="18.75" customHeight="1" x14ac:dyDescent="0.25">
      <c r="B7" s="275"/>
      <c r="C7" s="87"/>
      <c r="D7" s="87"/>
      <c r="E7" s="25"/>
      <c r="F7" s="166"/>
      <c r="G7" s="25"/>
      <c r="H7" s="87"/>
      <c r="I7" s="298" t="s">
        <v>242</v>
      </c>
      <c r="J7" s="298"/>
      <c r="K7" s="298"/>
      <c r="L7" s="87"/>
      <c r="M7" s="89" t="s">
        <v>48</v>
      </c>
      <c r="N7" s="87"/>
    </row>
    <row r="8" spans="1:15" s="88" customFormat="1" ht="18.75" customHeight="1" x14ac:dyDescent="0.25">
      <c r="B8" s="275"/>
      <c r="C8" s="25" t="s">
        <v>9</v>
      </c>
      <c r="D8" s="25"/>
      <c r="E8" s="25"/>
      <c r="F8" s="25"/>
      <c r="G8" s="25" t="s">
        <v>129</v>
      </c>
      <c r="H8" s="87"/>
      <c r="I8" s="87"/>
      <c r="J8" s="87"/>
      <c r="K8" s="87"/>
      <c r="L8" s="87"/>
      <c r="N8" s="87"/>
    </row>
    <row r="9" spans="1:15" s="88" customFormat="1" ht="18.75" customHeight="1" x14ac:dyDescent="0.25">
      <c r="B9" s="275"/>
      <c r="C9" s="25" t="s">
        <v>148</v>
      </c>
      <c r="D9" s="25"/>
      <c r="E9" s="25" t="s">
        <v>30</v>
      </c>
      <c r="F9" s="25"/>
      <c r="G9" s="25" t="s">
        <v>130</v>
      </c>
      <c r="H9" s="87"/>
      <c r="I9" s="25" t="s">
        <v>39</v>
      </c>
      <c r="J9" s="87"/>
      <c r="K9" s="25"/>
      <c r="L9" s="25"/>
      <c r="M9" s="25" t="s">
        <v>70</v>
      </c>
      <c r="N9" s="87"/>
      <c r="O9" s="16" t="s">
        <v>4</v>
      </c>
    </row>
    <row r="10" spans="1:15" s="88" customFormat="1" ht="18.75" customHeight="1" x14ac:dyDescent="0.25">
      <c r="B10" s="275" t="s">
        <v>25</v>
      </c>
      <c r="C10" s="25" t="s">
        <v>5</v>
      </c>
      <c r="D10" s="25"/>
      <c r="E10" s="25" t="s">
        <v>31</v>
      </c>
      <c r="F10" s="25"/>
      <c r="G10" s="25" t="s">
        <v>133</v>
      </c>
      <c r="H10" s="87"/>
      <c r="I10" s="25" t="s">
        <v>6</v>
      </c>
      <c r="J10" s="87"/>
      <c r="K10" s="25" t="s">
        <v>8</v>
      </c>
      <c r="L10" s="25"/>
      <c r="M10" s="25" t="s">
        <v>145</v>
      </c>
      <c r="N10" s="87"/>
      <c r="O10" s="16" t="s">
        <v>36</v>
      </c>
    </row>
    <row r="11" spans="1:15" s="88" customFormat="1" ht="18.75" customHeight="1" x14ac:dyDescent="0.25">
      <c r="B11" s="275"/>
      <c r="C11" s="297" t="s">
        <v>89</v>
      </c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</row>
    <row r="12" spans="1:15" ht="18.75" customHeight="1" x14ac:dyDescent="0.25">
      <c r="A12" s="2" t="s">
        <v>182</v>
      </c>
      <c r="B12" s="276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</row>
    <row r="13" spans="1:15" ht="18.75" customHeight="1" x14ac:dyDescent="0.25">
      <c r="A13" s="77" t="s">
        <v>225</v>
      </c>
      <c r="B13" s="277"/>
      <c r="C13" s="6">
        <v>1685080</v>
      </c>
      <c r="D13" s="6"/>
      <c r="E13" s="6">
        <v>342170</v>
      </c>
      <c r="F13" s="6"/>
      <c r="G13" s="6">
        <v>-397600</v>
      </c>
      <c r="H13" s="6"/>
      <c r="I13" s="6">
        <v>58650</v>
      </c>
      <c r="J13" s="78"/>
      <c r="K13" s="6">
        <v>307559</v>
      </c>
      <c r="L13" s="6"/>
      <c r="M13" s="6">
        <v>552699</v>
      </c>
      <c r="N13" s="78"/>
      <c r="O13" s="6">
        <f>SUM(C13:M13)</f>
        <v>2548558</v>
      </c>
    </row>
    <row r="14" spans="1:15" ht="6.95" customHeight="1" x14ac:dyDescent="0.25">
      <c r="A14" s="80"/>
      <c r="B14" s="278"/>
      <c r="C14" s="22"/>
      <c r="D14" s="17"/>
      <c r="E14" s="22"/>
      <c r="F14" s="17"/>
      <c r="G14" s="22"/>
      <c r="H14" s="17"/>
      <c r="I14" s="22"/>
      <c r="J14" s="13"/>
      <c r="K14" s="22"/>
      <c r="L14" s="17"/>
      <c r="M14" s="22"/>
      <c r="N14" s="13"/>
      <c r="O14" s="23"/>
    </row>
    <row r="15" spans="1:15" ht="18.600000000000001" customHeight="1" x14ac:dyDescent="0.25">
      <c r="A15" s="79" t="s">
        <v>187</v>
      </c>
      <c r="B15" s="175"/>
      <c r="C15" s="22"/>
      <c r="D15" s="17"/>
      <c r="E15" s="22"/>
      <c r="F15" s="17"/>
      <c r="G15" s="22"/>
      <c r="H15" s="17"/>
      <c r="I15" s="22"/>
      <c r="J15" s="13"/>
      <c r="K15" s="22"/>
      <c r="L15" s="17"/>
      <c r="M15" s="22"/>
      <c r="N15" s="13"/>
      <c r="O15" s="23"/>
    </row>
    <row r="16" spans="1:15" ht="18.600000000000001" customHeight="1" x14ac:dyDescent="0.25">
      <c r="A16" s="175" t="s">
        <v>252</v>
      </c>
      <c r="B16" s="175"/>
      <c r="C16" s="22"/>
      <c r="D16" s="17"/>
      <c r="E16" s="22"/>
      <c r="F16" s="17"/>
      <c r="G16" s="22"/>
      <c r="H16" s="17"/>
      <c r="I16" s="22"/>
      <c r="J16" s="13"/>
      <c r="K16" s="22"/>
      <c r="L16" s="17"/>
      <c r="M16" s="22"/>
      <c r="N16" s="13"/>
      <c r="O16" s="23"/>
    </row>
    <row r="17" spans="1:15" ht="18.600000000000001" customHeight="1" x14ac:dyDescent="0.25">
      <c r="A17" s="80" t="s">
        <v>183</v>
      </c>
      <c r="B17" s="278"/>
      <c r="C17" s="240">
        <v>0</v>
      </c>
      <c r="D17" s="17"/>
      <c r="E17" s="240">
        <v>0</v>
      </c>
      <c r="F17" s="17"/>
      <c r="G17" s="240">
        <v>0</v>
      </c>
      <c r="H17" s="17"/>
      <c r="I17" s="240">
        <v>0</v>
      </c>
      <c r="J17" s="13"/>
      <c r="K17" s="240">
        <v>-27256</v>
      </c>
      <c r="L17" s="17"/>
      <c r="M17" s="240">
        <v>0</v>
      </c>
      <c r="N17" s="13"/>
      <c r="O17" s="241">
        <f>SUM(K17:M17)</f>
        <v>-27256</v>
      </c>
    </row>
    <row r="18" spans="1:15" ht="18.600000000000001" customHeight="1" x14ac:dyDescent="0.25">
      <c r="A18" s="79" t="s">
        <v>135</v>
      </c>
      <c r="B18" s="175"/>
      <c r="C18" s="242">
        <f>SUM(C17:C17)</f>
        <v>0</v>
      </c>
      <c r="D18" s="17"/>
      <c r="E18" s="242">
        <f>SUM(E17:E17)</f>
        <v>0</v>
      </c>
      <c r="F18" s="17"/>
      <c r="G18" s="242">
        <f>SUM(G17:G17)</f>
        <v>0</v>
      </c>
      <c r="H18" s="17"/>
      <c r="I18" s="242">
        <f>SUM(I17:I17)</f>
        <v>0</v>
      </c>
      <c r="J18" s="13"/>
      <c r="K18" s="242">
        <f>SUM(K17:K17)</f>
        <v>-27256</v>
      </c>
      <c r="L18" s="17"/>
      <c r="M18" s="242">
        <f>SUM(M17:M17)</f>
        <v>0</v>
      </c>
      <c r="N18" s="13"/>
      <c r="O18" s="238">
        <f>SUM(K18:M18)</f>
        <v>-27256</v>
      </c>
    </row>
    <row r="19" spans="1:15" ht="6.95" customHeight="1" x14ac:dyDescent="0.25">
      <c r="A19" s="80"/>
      <c r="B19" s="278"/>
      <c r="C19" s="22"/>
      <c r="D19" s="17"/>
      <c r="E19" s="22"/>
      <c r="F19" s="17"/>
      <c r="G19" s="22"/>
      <c r="H19" s="17"/>
      <c r="I19" s="22"/>
      <c r="J19" s="13"/>
      <c r="K19" s="22"/>
      <c r="L19" s="17"/>
      <c r="M19" s="22"/>
      <c r="N19" s="13"/>
      <c r="O19" s="23"/>
    </row>
    <row r="20" spans="1:15" ht="18.75" customHeight="1" x14ac:dyDescent="0.25">
      <c r="A20" s="79" t="s">
        <v>92</v>
      </c>
      <c r="B20" s="175"/>
      <c r="C20" s="22"/>
      <c r="D20" s="13"/>
      <c r="E20" s="22"/>
      <c r="F20" s="13"/>
      <c r="G20" s="22"/>
      <c r="H20" s="17"/>
      <c r="I20" s="22"/>
      <c r="J20" s="13"/>
      <c r="K20" s="22"/>
      <c r="L20" s="17"/>
      <c r="M20" s="22"/>
      <c r="N20" s="13"/>
      <c r="O20" s="22"/>
    </row>
    <row r="21" spans="1:15" ht="18.75" customHeight="1" x14ac:dyDescent="0.25">
      <c r="A21" s="15" t="s">
        <v>208</v>
      </c>
      <c r="B21" s="279"/>
      <c r="C21" s="173">
        <v>0</v>
      </c>
      <c r="D21" s="189"/>
      <c r="E21" s="173">
        <v>0</v>
      </c>
      <c r="F21" s="189"/>
      <c r="G21" s="173">
        <v>0</v>
      </c>
      <c r="H21" s="189"/>
      <c r="I21" s="173">
        <v>0</v>
      </c>
      <c r="J21" s="13"/>
      <c r="K21" s="22">
        <v>53549</v>
      </c>
      <c r="L21" s="13"/>
      <c r="M21" s="190">
        <v>0</v>
      </c>
      <c r="N21" s="13"/>
      <c r="O21" s="23">
        <f>SUM(K21:M21)</f>
        <v>53549</v>
      </c>
    </row>
    <row r="22" spans="1:15" ht="18.75" customHeight="1" x14ac:dyDescent="0.25">
      <c r="A22" s="79" t="s">
        <v>153</v>
      </c>
      <c r="B22" s="175"/>
      <c r="C22" s="19">
        <f>SUM(C21:C21)</f>
        <v>0</v>
      </c>
      <c r="D22" s="185"/>
      <c r="E22" s="19">
        <f>SUM(E21:E21)</f>
        <v>0</v>
      </c>
      <c r="F22" s="185"/>
      <c r="G22" s="19">
        <f>SUM(G21:G21)</f>
        <v>0</v>
      </c>
      <c r="H22" s="185"/>
      <c r="I22" s="19">
        <f>SUM(I21:I21)</f>
        <v>0</v>
      </c>
      <c r="J22" s="6"/>
      <c r="K22" s="19">
        <f>SUM(K21:K21)</f>
        <v>53549</v>
      </c>
      <c r="L22" s="6"/>
      <c r="M22" s="19">
        <f>SUM(M21:M21)</f>
        <v>0</v>
      </c>
      <c r="N22" s="6"/>
      <c r="O22" s="19">
        <f>SUM(O21:O21)</f>
        <v>53549</v>
      </c>
    </row>
    <row r="23" spans="1:15" ht="6.95" customHeight="1" x14ac:dyDescent="0.25">
      <c r="A23" s="79"/>
      <c r="B23" s="175"/>
      <c r="C23" s="163"/>
      <c r="D23" s="163"/>
      <c r="E23" s="163"/>
      <c r="F23" s="163"/>
      <c r="G23" s="163"/>
      <c r="H23" s="163"/>
      <c r="I23" s="163"/>
      <c r="J23" s="6"/>
      <c r="K23" s="6"/>
      <c r="L23" s="6"/>
      <c r="M23" s="6"/>
      <c r="N23" s="6"/>
      <c r="O23" s="6"/>
    </row>
    <row r="24" spans="1:15" ht="18.600000000000001" customHeight="1" x14ac:dyDescent="0.25">
      <c r="A24" s="80" t="s">
        <v>184</v>
      </c>
      <c r="B24" s="278"/>
      <c r="C24" s="189">
        <v>0</v>
      </c>
      <c r="D24" s="194"/>
      <c r="E24" s="189">
        <v>0</v>
      </c>
      <c r="F24" s="194"/>
      <c r="G24" s="189">
        <v>0</v>
      </c>
      <c r="H24" s="194"/>
      <c r="I24" s="189">
        <v>12322</v>
      </c>
      <c r="J24" s="6"/>
      <c r="K24" s="98">
        <v>-12322</v>
      </c>
      <c r="L24" s="6"/>
      <c r="M24" s="98">
        <v>0</v>
      </c>
      <c r="N24" s="6"/>
      <c r="O24" s="98">
        <v>0</v>
      </c>
    </row>
    <row r="25" spans="1:15" ht="18.75" customHeight="1" x14ac:dyDescent="0.25">
      <c r="A25" s="80" t="s">
        <v>243</v>
      </c>
      <c r="B25" s="278"/>
      <c r="C25" s="173">
        <v>0</v>
      </c>
      <c r="D25" s="189"/>
      <c r="E25" s="173">
        <v>0</v>
      </c>
      <c r="F25" s="189"/>
      <c r="G25" s="173">
        <v>0</v>
      </c>
      <c r="H25" s="189"/>
      <c r="I25" s="173">
        <v>0</v>
      </c>
      <c r="J25" s="13"/>
      <c r="K25" s="23">
        <v>20287</v>
      </c>
      <c r="L25" s="13"/>
      <c r="M25" s="23">
        <v>-20287</v>
      </c>
      <c r="N25" s="13"/>
      <c r="O25" s="190">
        <f>SUM(K25:M25)</f>
        <v>0</v>
      </c>
    </row>
    <row r="26" spans="1:15" ht="18.75" customHeight="1" thickBot="1" x14ac:dyDescent="0.3">
      <c r="A26" s="260" t="s">
        <v>210</v>
      </c>
      <c r="B26" s="280"/>
      <c r="C26" s="7">
        <f>SUM(C13,C18,C22,C25)</f>
        <v>1685080</v>
      </c>
      <c r="D26" s="6"/>
      <c r="E26" s="7">
        <f>SUM(E13,E18,E22,E25)</f>
        <v>342170</v>
      </c>
      <c r="F26" s="6"/>
      <c r="G26" s="7">
        <f>SUM(G13,G18,G22,G25)</f>
        <v>-397600</v>
      </c>
      <c r="H26" s="6"/>
      <c r="I26" s="7">
        <f>SUM(I13,I18,I22,I24:I25)</f>
        <v>70972</v>
      </c>
      <c r="J26" s="6"/>
      <c r="K26" s="7">
        <f>SUM(K13,K18,K22,K24:K25)</f>
        <v>341817</v>
      </c>
      <c r="L26" s="6"/>
      <c r="M26" s="7">
        <f>SUM(M13,M18,M22,M24:M25)</f>
        <v>532412</v>
      </c>
      <c r="N26" s="6"/>
      <c r="O26" s="7">
        <f>SUM(O13,O18,O22,O24:O25)</f>
        <v>2574851</v>
      </c>
    </row>
    <row r="27" spans="1:15" ht="6.95" customHeight="1" thickTop="1" x14ac:dyDescent="0.25"/>
    <row r="28" spans="1:15" ht="18.75" customHeight="1" x14ac:dyDescent="0.25">
      <c r="A28" s="2" t="s">
        <v>186</v>
      </c>
      <c r="B28" s="276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</row>
    <row r="29" spans="1:15" ht="18.75" customHeight="1" x14ac:dyDescent="0.25">
      <c r="A29" s="77" t="s">
        <v>211</v>
      </c>
      <c r="B29" s="277"/>
      <c r="C29" s="6">
        <v>681480</v>
      </c>
      <c r="D29" s="6"/>
      <c r="E29" s="6">
        <v>342170</v>
      </c>
      <c r="F29" s="6"/>
      <c r="G29" s="6">
        <v>0</v>
      </c>
      <c r="H29" s="6"/>
      <c r="I29" s="6">
        <v>70972</v>
      </c>
      <c r="J29" s="78"/>
      <c r="K29" s="6">
        <v>357930</v>
      </c>
      <c r="L29" s="6"/>
      <c r="M29" s="6">
        <v>511789</v>
      </c>
      <c r="N29" s="78"/>
      <c r="O29" s="6">
        <f>SUM(C29:M29)</f>
        <v>1964341</v>
      </c>
    </row>
    <row r="30" spans="1:15" ht="6.6" customHeight="1" x14ac:dyDescent="0.25">
      <c r="A30" s="80"/>
      <c r="B30" s="278"/>
      <c r="C30" s="22"/>
      <c r="D30" s="17"/>
      <c r="E30" s="22"/>
      <c r="F30" s="17"/>
      <c r="G30" s="22"/>
      <c r="H30" s="17"/>
      <c r="I30" s="22"/>
      <c r="J30" s="13"/>
      <c r="K30" s="22"/>
      <c r="L30" s="17"/>
      <c r="M30" s="22"/>
      <c r="N30" s="13"/>
      <c r="O30" s="23"/>
    </row>
    <row r="31" spans="1:15" ht="18.75" customHeight="1" x14ac:dyDescent="0.25">
      <c r="A31" s="79" t="s">
        <v>134</v>
      </c>
      <c r="B31" s="175"/>
      <c r="C31" s="22"/>
      <c r="D31" s="13"/>
      <c r="E31" s="22"/>
      <c r="F31" s="13"/>
      <c r="G31" s="22"/>
      <c r="H31" s="17"/>
      <c r="I31" s="22"/>
      <c r="J31" s="13"/>
      <c r="K31" s="22"/>
      <c r="L31" s="17"/>
      <c r="M31" s="22"/>
      <c r="N31" s="13"/>
      <c r="O31" s="22"/>
    </row>
    <row r="32" spans="1:15" ht="18.75" customHeight="1" x14ac:dyDescent="0.25">
      <c r="A32" s="175" t="s">
        <v>147</v>
      </c>
      <c r="B32" s="175"/>
      <c r="C32" s="22"/>
      <c r="D32" s="13"/>
      <c r="E32" s="22"/>
      <c r="F32" s="13"/>
      <c r="G32" s="22"/>
      <c r="H32" s="17"/>
      <c r="I32" s="22"/>
      <c r="J32" s="13"/>
      <c r="K32" s="22"/>
      <c r="L32" s="17"/>
      <c r="M32" s="22"/>
      <c r="N32" s="13"/>
      <c r="O32" s="22"/>
    </row>
    <row r="33" spans="1:15" ht="18.75" customHeight="1" x14ac:dyDescent="0.25">
      <c r="A33" s="80" t="s">
        <v>183</v>
      </c>
      <c r="B33" s="270">
        <v>12</v>
      </c>
      <c r="C33" s="22">
        <v>0</v>
      </c>
      <c r="D33" s="13"/>
      <c r="E33" s="22">
        <v>0</v>
      </c>
      <c r="F33" s="13"/>
      <c r="G33" s="22">
        <v>0</v>
      </c>
      <c r="H33" s="17"/>
      <c r="I33" s="22">
        <v>0</v>
      </c>
      <c r="J33" s="13"/>
      <c r="K33" s="22">
        <v>-6815</v>
      </c>
      <c r="L33" s="17"/>
      <c r="M33" s="22">
        <v>0</v>
      </c>
      <c r="N33" s="13"/>
      <c r="O33" s="22">
        <f>SUM(C33:M33)</f>
        <v>-6815</v>
      </c>
    </row>
    <row r="34" spans="1:15" ht="18.75" customHeight="1" x14ac:dyDescent="0.25">
      <c r="A34" s="79" t="s">
        <v>135</v>
      </c>
      <c r="B34" s="175"/>
      <c r="C34" s="263">
        <f>SUM(C33)</f>
        <v>0</v>
      </c>
      <c r="D34" s="6"/>
      <c r="E34" s="263">
        <f>SUM(E33)</f>
        <v>0</v>
      </c>
      <c r="F34" s="6"/>
      <c r="G34" s="263">
        <f>SUM(G33)</f>
        <v>0</v>
      </c>
      <c r="H34" s="255"/>
      <c r="I34" s="263">
        <f>SUM(I33)</f>
        <v>0</v>
      </c>
      <c r="J34" s="6"/>
      <c r="K34" s="263">
        <f>SUM(K33)</f>
        <v>-6815</v>
      </c>
      <c r="L34" s="255"/>
      <c r="M34" s="263">
        <f>SUM(M33)</f>
        <v>0</v>
      </c>
      <c r="N34" s="6"/>
      <c r="O34" s="263">
        <f>SUM(O33)</f>
        <v>-6815</v>
      </c>
    </row>
    <row r="35" spans="1:15" ht="6.6" customHeight="1" x14ac:dyDescent="0.25">
      <c r="A35" s="80"/>
      <c r="B35" s="278"/>
      <c r="C35" s="22"/>
      <c r="D35" s="17"/>
      <c r="E35" s="22"/>
      <c r="F35" s="17"/>
      <c r="G35" s="22"/>
      <c r="H35" s="17"/>
      <c r="I35" s="22"/>
      <c r="J35" s="13"/>
      <c r="K35" s="22"/>
      <c r="L35" s="17"/>
      <c r="M35" s="22"/>
      <c r="N35" s="13"/>
      <c r="O35" s="23"/>
    </row>
    <row r="36" spans="1:15" ht="18.75" customHeight="1" x14ac:dyDescent="0.25">
      <c r="A36" s="79" t="s">
        <v>92</v>
      </c>
      <c r="B36" s="175"/>
      <c r="C36" s="22"/>
      <c r="D36" s="13"/>
      <c r="E36" s="22"/>
      <c r="F36" s="13"/>
      <c r="G36" s="22"/>
      <c r="H36" s="17"/>
      <c r="I36" s="22"/>
      <c r="J36" s="13"/>
      <c r="K36" s="22"/>
      <c r="L36" s="17"/>
      <c r="M36" s="22"/>
      <c r="N36" s="13"/>
      <c r="O36" s="22"/>
    </row>
    <row r="37" spans="1:15" ht="18.75" customHeight="1" x14ac:dyDescent="0.25">
      <c r="A37" s="15" t="s">
        <v>208</v>
      </c>
      <c r="B37" s="279"/>
      <c r="C37" s="173">
        <v>0</v>
      </c>
      <c r="D37" s="189"/>
      <c r="E37" s="173">
        <v>0</v>
      </c>
      <c r="F37" s="189"/>
      <c r="G37" s="173">
        <v>0</v>
      </c>
      <c r="H37" s="189"/>
      <c r="I37" s="173">
        <v>0</v>
      </c>
      <c r="J37" s="13"/>
      <c r="K37" s="22">
        <v>-96830</v>
      </c>
      <c r="L37" s="13"/>
      <c r="M37" s="190">
        <v>0</v>
      </c>
      <c r="N37" s="13"/>
      <c r="O37" s="23">
        <f>SUM(K37:M37)</f>
        <v>-96830</v>
      </c>
    </row>
    <row r="38" spans="1:15" ht="18.75" customHeight="1" x14ac:dyDescent="0.25">
      <c r="A38" s="15" t="s">
        <v>93</v>
      </c>
      <c r="B38" s="279"/>
      <c r="C38" s="173">
        <v>0</v>
      </c>
      <c r="D38" s="189"/>
      <c r="E38" s="173">
        <v>0</v>
      </c>
      <c r="F38" s="189"/>
      <c r="G38" s="173">
        <v>0</v>
      </c>
      <c r="H38" s="189"/>
      <c r="I38" s="173">
        <v>0</v>
      </c>
      <c r="J38" s="13"/>
      <c r="K38" s="22">
        <v>-11299</v>
      </c>
      <c r="L38" s="13"/>
      <c r="M38" s="190">
        <v>0</v>
      </c>
      <c r="N38" s="13"/>
      <c r="O38" s="23">
        <f>SUM(K38:M38)</f>
        <v>-11299</v>
      </c>
    </row>
    <row r="39" spans="1:15" ht="18.75" customHeight="1" x14ac:dyDescent="0.25">
      <c r="A39" s="79" t="s">
        <v>153</v>
      </c>
      <c r="B39" s="175"/>
      <c r="C39" s="19">
        <f>SUM(C37:C38)</f>
        <v>0</v>
      </c>
      <c r="D39" s="185"/>
      <c r="E39" s="19">
        <f>SUM(E37:E38)</f>
        <v>0</v>
      </c>
      <c r="F39" s="185"/>
      <c r="G39" s="19">
        <f>SUM(G37:G37)</f>
        <v>0</v>
      </c>
      <c r="H39" s="185"/>
      <c r="I39" s="19">
        <f>SUM(I37:I37)</f>
        <v>0</v>
      </c>
      <c r="J39" s="6"/>
      <c r="K39" s="19">
        <f>SUM(K37:K38)</f>
        <v>-108129</v>
      </c>
      <c r="L39" s="6"/>
      <c r="M39" s="19">
        <f>SUM(M37:M37)</f>
        <v>0</v>
      </c>
      <c r="N39" s="6"/>
      <c r="O39" s="19">
        <f>SUM(O37:O38)</f>
        <v>-108129</v>
      </c>
    </row>
    <row r="40" spans="1:15" ht="6.6" customHeight="1" x14ac:dyDescent="0.25">
      <c r="A40" s="79"/>
      <c r="B40" s="175"/>
      <c r="C40" s="163"/>
      <c r="D40" s="163"/>
      <c r="E40" s="163"/>
      <c r="F40" s="163"/>
      <c r="G40" s="163"/>
      <c r="H40" s="163"/>
      <c r="I40" s="163"/>
      <c r="J40" s="6"/>
      <c r="K40" s="6"/>
      <c r="L40" s="6"/>
      <c r="M40" s="6"/>
      <c r="N40" s="6"/>
      <c r="O40" s="6"/>
    </row>
    <row r="41" spans="1:15" ht="18.75" customHeight="1" x14ac:dyDescent="0.25">
      <c r="A41" s="80" t="s">
        <v>243</v>
      </c>
      <c r="B41" s="278"/>
      <c r="C41" s="173">
        <v>0</v>
      </c>
      <c r="D41" s="189"/>
      <c r="E41" s="173">
        <v>0</v>
      </c>
      <c r="F41" s="189"/>
      <c r="G41" s="173">
        <v>0</v>
      </c>
      <c r="H41" s="189"/>
      <c r="I41" s="173">
        <v>0</v>
      </c>
      <c r="J41" s="13"/>
      <c r="K41" s="23">
        <v>20287</v>
      </c>
      <c r="L41" s="13"/>
      <c r="M41" s="23">
        <v>-20287</v>
      </c>
      <c r="N41" s="13"/>
      <c r="O41" s="190">
        <f>SUM(K41:M41)</f>
        <v>0</v>
      </c>
    </row>
    <row r="42" spans="1:15" ht="18.75" customHeight="1" thickBot="1" x14ac:dyDescent="0.3">
      <c r="A42" s="260" t="s">
        <v>212</v>
      </c>
      <c r="B42" s="280"/>
      <c r="C42" s="7">
        <f>SUM(C29,C34,C39,C41)</f>
        <v>681480</v>
      </c>
      <c r="D42" s="6"/>
      <c r="E42" s="7">
        <f>SUM(E29,E34,E39,E41)</f>
        <v>342170</v>
      </c>
      <c r="F42" s="6"/>
      <c r="G42" s="7">
        <f>SUM(G29,G34,G39,G41)</f>
        <v>0</v>
      </c>
      <c r="H42" s="6"/>
      <c r="I42" s="7">
        <f>SUM(I29,I34,I39,I41)</f>
        <v>70972</v>
      </c>
      <c r="J42" s="6"/>
      <c r="K42" s="7">
        <f>SUM(K29,K34,K39,K41)</f>
        <v>263273</v>
      </c>
      <c r="L42" s="6"/>
      <c r="M42" s="7">
        <f>SUM(M29,M34,M39,M41)</f>
        <v>491502</v>
      </c>
      <c r="N42" s="6"/>
      <c r="O42" s="7">
        <f>SUM(O29,O34,O39,O41)</f>
        <v>1849397</v>
      </c>
    </row>
    <row r="43" spans="1:15" ht="8.1" customHeight="1" thickTop="1" x14ac:dyDescent="0.25"/>
  </sheetData>
  <mergeCells count="4">
    <mergeCell ref="I7:K7"/>
    <mergeCell ref="C11:O11"/>
    <mergeCell ref="C5:O5"/>
    <mergeCell ref="I6:K6"/>
  </mergeCells>
  <phoneticPr fontId="2" type="noConversion"/>
  <pageMargins left="0.7" right="0.7" top="0.48" bottom="0.5" header="0.5" footer="0"/>
  <pageSetup paperSize="9" scale="73" firstPageNumber="7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92D050"/>
  </sheetPr>
  <dimension ref="A1:H87"/>
  <sheetViews>
    <sheetView tabSelected="1" showOutlineSymbols="0" view="pageBreakPreview" topLeftCell="A4" zoomScale="85" zoomScaleNormal="90" zoomScaleSheetLayoutView="85" workbookViewId="0">
      <selection activeCell="A14" sqref="A14"/>
    </sheetView>
  </sheetViews>
  <sheetFormatPr defaultColWidth="9.140625" defaultRowHeight="20.25" customHeight="1" x14ac:dyDescent="0.25"/>
  <cols>
    <col min="1" max="1" width="64" style="131" customWidth="1"/>
    <col min="2" max="2" width="12.7109375" style="70" customWidth="1"/>
    <col min="3" max="3" width="1.5703125" style="53" customWidth="1"/>
    <col min="4" max="4" width="12.7109375" style="70" customWidth="1"/>
    <col min="5" max="5" width="1.5703125" style="53" customWidth="1"/>
    <col min="6" max="6" width="12.7109375" style="53" customWidth="1"/>
    <col min="7" max="7" width="1.5703125" style="53" customWidth="1"/>
    <col min="8" max="8" width="12.7109375" style="53" customWidth="1"/>
    <col min="9" max="16384" width="9.140625" style="124"/>
  </cols>
  <sheetData>
    <row r="1" spans="1:8" s="125" customFormat="1" ht="20.25" customHeight="1" x14ac:dyDescent="0.25">
      <c r="A1" s="5" t="s">
        <v>250</v>
      </c>
      <c r="B1" s="106"/>
      <c r="C1" s="58"/>
      <c r="D1" s="106"/>
      <c r="E1" s="58"/>
      <c r="F1" s="58"/>
      <c r="G1" s="58"/>
      <c r="H1" s="58"/>
    </row>
    <row r="2" spans="1:8" s="125" customFormat="1" ht="20.25" customHeight="1" x14ac:dyDescent="0.25">
      <c r="A2" s="266" t="s">
        <v>218</v>
      </c>
      <c r="B2" s="106"/>
      <c r="C2" s="58"/>
      <c r="D2" s="106"/>
      <c r="E2" s="58"/>
      <c r="F2" s="58"/>
      <c r="G2" s="58"/>
      <c r="H2" s="58"/>
    </row>
    <row r="3" spans="1:8" ht="20.25" customHeight="1" x14ac:dyDescent="0.25">
      <c r="A3" s="126" t="s">
        <v>94</v>
      </c>
    </row>
    <row r="4" spans="1:8" s="130" customFormat="1" ht="20.25" customHeight="1" x14ac:dyDescent="0.25">
      <c r="A4" s="127"/>
      <c r="B4" s="128"/>
      <c r="C4" s="129"/>
      <c r="D4" s="128"/>
      <c r="E4" s="129"/>
      <c r="F4" s="129"/>
      <c r="G4" s="129"/>
      <c r="H4" s="129"/>
    </row>
    <row r="5" spans="1:8" ht="20.25" customHeight="1" x14ac:dyDescent="0.25">
      <c r="A5" s="131" t="s">
        <v>3</v>
      </c>
      <c r="B5" s="300" t="s">
        <v>2</v>
      </c>
      <c r="C5" s="300"/>
      <c r="D5" s="300"/>
      <c r="E5" s="132"/>
      <c r="F5" s="301" t="s">
        <v>15</v>
      </c>
      <c r="G5" s="301"/>
      <c r="H5" s="301"/>
    </row>
    <row r="6" spans="1:8" ht="20.25" customHeight="1" x14ac:dyDescent="0.25">
      <c r="B6" s="300" t="s">
        <v>16</v>
      </c>
      <c r="C6" s="300"/>
      <c r="D6" s="300"/>
      <c r="E6" s="70"/>
      <c r="F6" s="300" t="s">
        <v>16</v>
      </c>
      <c r="G6" s="300"/>
      <c r="H6" s="300"/>
    </row>
    <row r="7" spans="1:8" s="26" customFormat="1" ht="20.25" customHeight="1" x14ac:dyDescent="0.25">
      <c r="A7" s="69"/>
      <c r="B7" s="302" t="s">
        <v>172</v>
      </c>
      <c r="C7" s="302"/>
      <c r="D7" s="302"/>
      <c r="E7" s="128"/>
      <c r="F7" s="302" t="s">
        <v>172</v>
      </c>
      <c r="G7" s="302"/>
      <c r="H7" s="302"/>
    </row>
    <row r="8" spans="1:8" s="26" customFormat="1" ht="20.25" customHeight="1" x14ac:dyDescent="0.25">
      <c r="A8" s="69"/>
      <c r="B8" s="302" t="s">
        <v>171</v>
      </c>
      <c r="C8" s="302"/>
      <c r="D8" s="302"/>
      <c r="E8" s="128"/>
      <c r="F8" s="302" t="s">
        <v>171</v>
      </c>
      <c r="G8" s="302"/>
      <c r="H8" s="302"/>
    </row>
    <row r="9" spans="1:8" ht="20.25" customHeight="1" x14ac:dyDescent="0.25">
      <c r="B9" s="133" t="s">
        <v>155</v>
      </c>
      <c r="C9" s="134"/>
      <c r="D9" s="133" t="s">
        <v>124</v>
      </c>
      <c r="E9" s="134"/>
      <c r="F9" s="133" t="s">
        <v>155</v>
      </c>
      <c r="G9" s="134"/>
      <c r="H9" s="133" t="s">
        <v>124</v>
      </c>
    </row>
    <row r="10" spans="1:8" ht="20.25" customHeight="1" x14ac:dyDescent="0.25">
      <c r="B10" s="299" t="s">
        <v>89</v>
      </c>
      <c r="C10" s="299"/>
      <c r="D10" s="299"/>
      <c r="E10" s="299"/>
      <c r="F10" s="299"/>
      <c r="G10" s="299"/>
      <c r="H10" s="299"/>
    </row>
    <row r="11" spans="1:8" ht="20.25" customHeight="1" x14ac:dyDescent="0.25">
      <c r="A11" s="135" t="s">
        <v>33</v>
      </c>
      <c r="B11" s="136"/>
      <c r="C11" s="136"/>
      <c r="D11" s="136"/>
      <c r="E11" s="136"/>
      <c r="F11" s="136"/>
      <c r="G11" s="136"/>
      <c r="H11" s="136"/>
    </row>
    <row r="12" spans="1:8" ht="20.25" customHeight="1" x14ac:dyDescent="0.25">
      <c r="A12" s="131" t="s">
        <v>162</v>
      </c>
      <c r="B12" s="27">
        <f>'SI-5'!D27</f>
        <v>-80688</v>
      </c>
      <c r="C12" s="27">
        <f>'SI-5'!E27</f>
        <v>0</v>
      </c>
      <c r="D12" s="27">
        <f>'SI-5'!F27</f>
        <v>138956</v>
      </c>
      <c r="E12" s="27">
        <f>'SI-5'!G27</f>
        <v>0</v>
      </c>
      <c r="F12" s="27">
        <f>'SI-5'!H27</f>
        <v>-96830</v>
      </c>
      <c r="G12" s="27">
        <f>'SI-5'!I27</f>
        <v>0</v>
      </c>
      <c r="H12" s="27">
        <f>'SI-5'!J27</f>
        <v>53549</v>
      </c>
    </row>
    <row r="13" spans="1:8" ht="20.25" customHeight="1" x14ac:dyDescent="0.25">
      <c r="A13" s="139" t="s">
        <v>213</v>
      </c>
      <c r="B13" s="27"/>
      <c r="C13" s="136"/>
      <c r="D13" s="27"/>
      <c r="E13" s="136"/>
      <c r="F13" s="137"/>
      <c r="G13" s="138"/>
      <c r="H13" s="137"/>
    </row>
    <row r="14" spans="1:8" ht="20.25" customHeight="1" x14ac:dyDescent="0.25">
      <c r="A14" s="131" t="s">
        <v>254</v>
      </c>
      <c r="B14" s="27">
        <f>-'SI-5'!D26</f>
        <v>7325</v>
      </c>
      <c r="C14" s="27">
        <f>-'SI-5'!E26</f>
        <v>0</v>
      </c>
      <c r="D14" s="27">
        <f>-'SI-5'!F26</f>
        <v>12196</v>
      </c>
      <c r="E14" s="27">
        <f>-'SI-5'!G26</f>
        <v>0</v>
      </c>
      <c r="F14" s="27">
        <f>-'SI-5'!H26</f>
        <v>-587</v>
      </c>
      <c r="G14" s="27">
        <f>-'SI-5'!I26</f>
        <v>0</v>
      </c>
      <c r="H14" s="27">
        <f>-'SI-5'!J26</f>
        <v>4291</v>
      </c>
    </row>
    <row r="15" spans="1:8" ht="20.25" customHeight="1" x14ac:dyDescent="0.25">
      <c r="A15" s="131" t="s">
        <v>37</v>
      </c>
      <c r="B15" s="27">
        <f>-'SI-5'!D20</f>
        <v>99726</v>
      </c>
      <c r="C15" s="136"/>
      <c r="D15" s="27">
        <f>-'SI-5'!F20</f>
        <v>90084</v>
      </c>
      <c r="E15" s="136"/>
      <c r="F15" s="137">
        <f>-'SI-5'!H20</f>
        <v>79261</v>
      </c>
      <c r="G15" s="138"/>
      <c r="H15" s="137">
        <f>-'SI-5'!J20</f>
        <v>79114</v>
      </c>
    </row>
    <row r="16" spans="1:8" ht="20.25" customHeight="1" x14ac:dyDescent="0.25">
      <c r="A16" s="131" t="s">
        <v>114</v>
      </c>
      <c r="B16" s="27">
        <v>104122</v>
      </c>
      <c r="C16" s="136"/>
      <c r="D16" s="27">
        <v>114960</v>
      </c>
      <c r="E16" s="136"/>
      <c r="F16" s="137">
        <v>30527</v>
      </c>
      <c r="G16" s="138"/>
      <c r="H16" s="137">
        <v>50191</v>
      </c>
    </row>
    <row r="17" spans="1:8" ht="20.25" customHeight="1" x14ac:dyDescent="0.25">
      <c r="A17" s="131" t="s">
        <v>112</v>
      </c>
      <c r="B17" s="27">
        <v>568</v>
      </c>
      <c r="C17" s="136"/>
      <c r="D17" s="27">
        <v>3344</v>
      </c>
      <c r="E17" s="136"/>
      <c r="F17" s="137">
        <v>0</v>
      </c>
      <c r="G17" s="138"/>
      <c r="H17" s="137">
        <v>0</v>
      </c>
    </row>
    <row r="18" spans="1:8" ht="20.25" customHeight="1" x14ac:dyDescent="0.25">
      <c r="A18" s="131" t="s">
        <v>235</v>
      </c>
      <c r="B18" s="27">
        <v>-1</v>
      </c>
      <c r="C18" s="182"/>
      <c r="D18" s="27">
        <v>-1</v>
      </c>
      <c r="E18" s="182"/>
      <c r="F18" s="137">
        <v>-1</v>
      </c>
      <c r="G18" s="138"/>
      <c r="H18" s="137">
        <v>-1</v>
      </c>
    </row>
    <row r="19" spans="1:8" ht="20.25" customHeight="1" x14ac:dyDescent="0.25">
      <c r="A19" s="131" t="s">
        <v>167</v>
      </c>
      <c r="B19" s="27">
        <v>932</v>
      </c>
      <c r="C19" s="186"/>
      <c r="D19" s="27">
        <v>4250</v>
      </c>
      <c r="E19" s="186"/>
      <c r="F19" s="137">
        <v>0</v>
      </c>
      <c r="G19" s="138"/>
      <c r="H19" s="137">
        <v>0</v>
      </c>
    </row>
    <row r="20" spans="1:8" ht="20.25" customHeight="1" x14ac:dyDescent="0.25">
      <c r="A20" s="131" t="s">
        <v>111</v>
      </c>
      <c r="B20" s="27">
        <v>8727</v>
      </c>
      <c r="C20" s="136"/>
      <c r="D20" s="27">
        <v>-4279</v>
      </c>
      <c r="E20" s="136"/>
      <c r="F20" s="137">
        <v>2722</v>
      </c>
      <c r="G20" s="138"/>
      <c r="H20" s="137">
        <v>134</v>
      </c>
    </row>
    <row r="21" spans="1:8" ht="20.25" customHeight="1" x14ac:dyDescent="0.25">
      <c r="A21" s="131" t="s">
        <v>220</v>
      </c>
      <c r="B21" s="27">
        <v>-538</v>
      </c>
      <c r="C21" s="196"/>
      <c r="D21" s="27">
        <v>-242</v>
      </c>
      <c r="E21" s="196"/>
      <c r="F21" s="137">
        <v>-89</v>
      </c>
      <c r="G21" s="138"/>
      <c r="H21" s="137">
        <v>0</v>
      </c>
    </row>
    <row r="22" spans="1:8" ht="20.25" customHeight="1" x14ac:dyDescent="0.25">
      <c r="A22" s="131" t="s">
        <v>154</v>
      </c>
      <c r="B22" s="27">
        <v>594</v>
      </c>
      <c r="C22" s="136"/>
      <c r="D22" s="27">
        <v>2936</v>
      </c>
      <c r="E22" s="136"/>
      <c r="F22" s="140">
        <v>0</v>
      </c>
      <c r="G22" s="138"/>
      <c r="H22" s="140">
        <v>0</v>
      </c>
    </row>
    <row r="23" spans="1:8" ht="20.25" customHeight="1" x14ac:dyDescent="0.25">
      <c r="A23" s="131" t="s">
        <v>178</v>
      </c>
      <c r="B23" s="27">
        <v>0</v>
      </c>
      <c r="C23" s="196"/>
      <c r="D23" s="27">
        <v>4396</v>
      </c>
      <c r="E23" s="196"/>
      <c r="F23" s="140">
        <v>0</v>
      </c>
      <c r="G23" s="138"/>
      <c r="H23" s="140">
        <v>0</v>
      </c>
    </row>
    <row r="24" spans="1:8" ht="20.25" customHeight="1" x14ac:dyDescent="0.25">
      <c r="A24" s="131" t="s">
        <v>109</v>
      </c>
      <c r="B24" s="27">
        <v>24698</v>
      </c>
      <c r="C24" s="136"/>
      <c r="D24" s="27">
        <v>3093</v>
      </c>
      <c r="E24" s="136"/>
      <c r="F24" s="140">
        <v>18648</v>
      </c>
      <c r="G24" s="138"/>
      <c r="H24" s="140">
        <v>1995</v>
      </c>
    </row>
    <row r="25" spans="1:8" ht="20.25" customHeight="1" x14ac:dyDescent="0.25">
      <c r="A25" s="131" t="s">
        <v>244</v>
      </c>
      <c r="B25" s="27">
        <v>188</v>
      </c>
      <c r="C25" s="136"/>
      <c r="D25" s="27">
        <v>1090</v>
      </c>
      <c r="E25" s="136"/>
      <c r="F25" s="137">
        <v>0</v>
      </c>
      <c r="G25" s="138"/>
      <c r="H25" s="137">
        <v>0</v>
      </c>
    </row>
    <row r="26" spans="1:8" ht="20.25" customHeight="1" x14ac:dyDescent="0.25">
      <c r="A26" s="131" t="s">
        <v>127</v>
      </c>
      <c r="B26" s="27">
        <v>0</v>
      </c>
      <c r="C26" s="169"/>
      <c r="D26" s="27">
        <v>0</v>
      </c>
      <c r="E26" s="169"/>
      <c r="F26" s="137">
        <v>0</v>
      </c>
      <c r="G26" s="138"/>
      <c r="H26" s="137">
        <v>-20624</v>
      </c>
    </row>
    <row r="27" spans="1:8" ht="20.25" customHeight="1" x14ac:dyDescent="0.25">
      <c r="A27" s="131" t="s">
        <v>98</v>
      </c>
      <c r="B27" s="141">
        <v>-889</v>
      </c>
      <c r="C27" s="136"/>
      <c r="D27" s="141">
        <v>-201</v>
      </c>
      <c r="E27" s="136"/>
      <c r="F27" s="142">
        <v>-289</v>
      </c>
      <c r="G27" s="138"/>
      <c r="H27" s="142">
        <v>-27843</v>
      </c>
    </row>
    <row r="28" spans="1:8" s="74" customFormat="1" ht="20.25" customHeight="1" x14ac:dyDescent="0.25">
      <c r="A28" s="143"/>
      <c r="B28" s="144">
        <f>SUM(B12:B27)</f>
        <v>164764</v>
      </c>
      <c r="C28" s="144"/>
      <c r="D28" s="144">
        <f>SUM(D12:D27)</f>
        <v>370582</v>
      </c>
      <c r="E28" s="144"/>
      <c r="F28" s="144">
        <f>SUM(F12:F27)</f>
        <v>33362</v>
      </c>
      <c r="G28" s="144"/>
      <c r="H28" s="144">
        <f>SUM(H12:H27)</f>
        <v>140806</v>
      </c>
    </row>
    <row r="29" spans="1:8" ht="20.25" customHeight="1" x14ac:dyDescent="0.25">
      <c r="A29" s="139" t="s">
        <v>34</v>
      </c>
      <c r="B29" s="136"/>
      <c r="C29" s="136"/>
      <c r="D29" s="136"/>
      <c r="E29" s="136"/>
      <c r="F29" s="138"/>
      <c r="G29" s="138"/>
      <c r="H29" s="138"/>
    </row>
    <row r="30" spans="1:8" ht="20.25" customHeight="1" x14ac:dyDescent="0.25">
      <c r="A30" s="131" t="s">
        <v>221</v>
      </c>
      <c r="B30" s="27">
        <v>-146270</v>
      </c>
      <c r="C30" s="136"/>
      <c r="D30" s="27">
        <v>129778</v>
      </c>
      <c r="E30" s="136"/>
      <c r="F30" s="27">
        <v>153576</v>
      </c>
      <c r="G30" s="138"/>
      <c r="H30" s="27">
        <v>68518</v>
      </c>
    </row>
    <row r="31" spans="1:8" ht="20.25" customHeight="1" x14ac:dyDescent="0.25">
      <c r="A31" s="131" t="s">
        <v>35</v>
      </c>
      <c r="B31" s="27">
        <v>283916</v>
      </c>
      <c r="C31" s="136"/>
      <c r="D31" s="27">
        <v>215712</v>
      </c>
      <c r="E31" s="136"/>
      <c r="F31" s="27">
        <v>236913</v>
      </c>
      <c r="G31" s="138"/>
      <c r="H31" s="27">
        <v>251528</v>
      </c>
    </row>
    <row r="32" spans="1:8" ht="20.25" customHeight="1" x14ac:dyDescent="0.25">
      <c r="A32" s="131" t="s">
        <v>0</v>
      </c>
      <c r="B32" s="27">
        <v>8151</v>
      </c>
      <c r="C32" s="136"/>
      <c r="D32" s="27">
        <v>823</v>
      </c>
      <c r="E32" s="136"/>
      <c r="F32" s="27">
        <v>11891</v>
      </c>
      <c r="G32" s="138"/>
      <c r="H32" s="27">
        <v>16245</v>
      </c>
    </row>
    <row r="33" spans="1:8" ht="20.25" customHeight="1" x14ac:dyDescent="0.25">
      <c r="A33" s="131" t="s">
        <v>27</v>
      </c>
      <c r="B33" s="27">
        <v>1368</v>
      </c>
      <c r="C33" s="136"/>
      <c r="D33" s="27">
        <v>-2339</v>
      </c>
      <c r="E33" s="136"/>
      <c r="F33" s="27">
        <v>9</v>
      </c>
      <c r="G33" s="138"/>
      <c r="H33" s="27">
        <v>-996</v>
      </c>
    </row>
    <row r="34" spans="1:8" ht="20.25" customHeight="1" x14ac:dyDescent="0.25">
      <c r="A34" s="131" t="s">
        <v>150</v>
      </c>
      <c r="B34" s="27">
        <v>26686</v>
      </c>
      <c r="C34" s="136"/>
      <c r="D34" s="27">
        <v>-103431</v>
      </c>
      <c r="E34" s="136"/>
      <c r="F34" s="27">
        <v>4093</v>
      </c>
      <c r="G34" s="138"/>
      <c r="H34" s="27">
        <v>-17123</v>
      </c>
    </row>
    <row r="35" spans="1:8" ht="20.25" customHeight="1" x14ac:dyDescent="0.25">
      <c r="A35" s="131" t="s">
        <v>73</v>
      </c>
      <c r="B35" s="27">
        <v>-17118</v>
      </c>
      <c r="C35" s="136"/>
      <c r="D35" s="27">
        <v>-27642</v>
      </c>
      <c r="E35" s="136"/>
      <c r="F35" s="27">
        <v>-8409</v>
      </c>
      <c r="G35" s="138"/>
      <c r="H35" s="27">
        <v>-24515</v>
      </c>
    </row>
    <row r="36" spans="1:8" ht="20.25" customHeight="1" x14ac:dyDescent="0.25">
      <c r="A36" s="131" t="s">
        <v>7</v>
      </c>
      <c r="B36" s="27">
        <v>-1018</v>
      </c>
      <c r="C36" s="136"/>
      <c r="D36" s="27">
        <v>-1184</v>
      </c>
      <c r="E36" s="136"/>
      <c r="F36" s="27">
        <v>-150</v>
      </c>
      <c r="G36" s="138"/>
      <c r="H36" s="27">
        <v>-1480</v>
      </c>
    </row>
    <row r="37" spans="1:8" ht="20.25" customHeight="1" x14ac:dyDescent="0.25">
      <c r="A37" s="131" t="s">
        <v>104</v>
      </c>
      <c r="B37" s="141">
        <v>-1191</v>
      </c>
      <c r="C37" s="136"/>
      <c r="D37" s="141">
        <v>-3387</v>
      </c>
      <c r="E37" s="136"/>
      <c r="F37" s="141">
        <v>-368</v>
      </c>
      <c r="G37" s="138"/>
      <c r="H37" s="141">
        <v>-2827</v>
      </c>
    </row>
    <row r="38" spans="1:8" ht="20.25" customHeight="1" x14ac:dyDescent="0.25">
      <c r="A38" s="131" t="s">
        <v>238</v>
      </c>
      <c r="B38" s="27">
        <f>SUM(B28:B37)</f>
        <v>319288</v>
      </c>
      <c r="C38" s="136"/>
      <c r="D38" s="27">
        <f>SUM(D28:D37)</f>
        <v>578912</v>
      </c>
      <c r="E38" s="136"/>
      <c r="F38" s="27">
        <f>SUM(F28:F37)</f>
        <v>430917</v>
      </c>
      <c r="H38" s="27">
        <f>SUM(H28:H37)</f>
        <v>430156</v>
      </c>
    </row>
    <row r="39" spans="1:8" ht="20.25" customHeight="1" x14ac:dyDescent="0.25">
      <c r="A39" s="131" t="s">
        <v>236</v>
      </c>
      <c r="B39" s="27">
        <v>-16669</v>
      </c>
      <c r="C39" s="136"/>
      <c r="D39" s="141">
        <v>-18249</v>
      </c>
      <c r="E39" s="136"/>
      <c r="F39" s="27">
        <v>-14734</v>
      </c>
      <c r="G39" s="138"/>
      <c r="H39" s="27">
        <v>-13752</v>
      </c>
    </row>
    <row r="40" spans="1:8" s="26" customFormat="1" ht="20.25" customHeight="1" x14ac:dyDescent="0.25">
      <c r="A40" s="10" t="s">
        <v>237</v>
      </c>
      <c r="B40" s="145">
        <f>SUM(B38,B39:B39)</f>
        <v>302619</v>
      </c>
      <c r="C40" s="146"/>
      <c r="D40" s="145">
        <f>SUM(D38,D39:D39)</f>
        <v>560663</v>
      </c>
      <c r="E40" s="147"/>
      <c r="F40" s="145">
        <f>SUM(F38,F39:F39)</f>
        <v>416183</v>
      </c>
      <c r="G40" s="146"/>
      <c r="H40" s="145">
        <f>SUM(H38,H39:H39)</f>
        <v>416404</v>
      </c>
    </row>
    <row r="41" spans="1:8" s="26" customFormat="1" ht="20.25" customHeight="1" x14ac:dyDescent="0.25">
      <c r="A41" s="69"/>
      <c r="B41" s="148"/>
      <c r="C41" s="27"/>
      <c r="D41" s="148"/>
      <c r="E41" s="53"/>
      <c r="F41" s="27"/>
      <c r="G41" s="27"/>
      <c r="H41" s="27"/>
    </row>
    <row r="42" spans="1:8" s="125" customFormat="1" ht="20.25" customHeight="1" x14ac:dyDescent="0.25">
      <c r="A42" s="5" t="s">
        <v>250</v>
      </c>
      <c r="B42" s="106"/>
      <c r="C42" s="58"/>
      <c r="D42" s="106"/>
      <c r="E42" s="58"/>
      <c r="F42" s="58"/>
      <c r="G42" s="58"/>
      <c r="H42" s="58"/>
    </row>
    <row r="43" spans="1:8" s="125" customFormat="1" ht="20.25" customHeight="1" x14ac:dyDescent="0.25">
      <c r="A43" s="266" t="s">
        <v>218</v>
      </c>
      <c r="B43" s="106"/>
      <c r="C43" s="58"/>
      <c r="D43" s="106"/>
      <c r="E43" s="58"/>
      <c r="F43" s="58"/>
      <c r="G43" s="58"/>
      <c r="H43" s="58"/>
    </row>
    <row r="44" spans="1:8" ht="20.25" customHeight="1" x14ac:dyDescent="0.25">
      <c r="A44" s="149" t="s">
        <v>94</v>
      </c>
    </row>
    <row r="45" spans="1:8" s="130" customFormat="1" ht="20.25" customHeight="1" x14ac:dyDescent="0.25">
      <c r="A45" s="127"/>
      <c r="B45" s="128"/>
      <c r="C45" s="129"/>
      <c r="D45" s="128"/>
      <c r="E45" s="129"/>
      <c r="F45" s="129"/>
      <c r="G45" s="129"/>
      <c r="H45" s="129"/>
    </row>
    <row r="46" spans="1:8" ht="20.25" customHeight="1" x14ac:dyDescent="0.25">
      <c r="A46" s="131" t="s">
        <v>3</v>
      </c>
      <c r="B46" s="300" t="s">
        <v>2</v>
      </c>
      <c r="C46" s="300"/>
      <c r="D46" s="300"/>
      <c r="E46" s="132"/>
      <c r="F46" s="301" t="s">
        <v>15</v>
      </c>
      <c r="G46" s="301"/>
      <c r="H46" s="301"/>
    </row>
    <row r="47" spans="1:8" ht="20.25" customHeight="1" x14ac:dyDescent="0.25">
      <c r="B47" s="300" t="s">
        <v>16</v>
      </c>
      <c r="C47" s="300"/>
      <c r="D47" s="300"/>
      <c r="E47" s="70"/>
      <c r="F47" s="300" t="s">
        <v>16</v>
      </c>
      <c r="G47" s="300"/>
      <c r="H47" s="300"/>
    </row>
    <row r="48" spans="1:8" s="26" customFormat="1" ht="20.25" customHeight="1" x14ac:dyDescent="0.25">
      <c r="A48" s="69"/>
      <c r="B48" s="302" t="s">
        <v>172</v>
      </c>
      <c r="C48" s="302"/>
      <c r="D48" s="302"/>
      <c r="E48" s="128"/>
      <c r="F48" s="302" t="s">
        <v>172</v>
      </c>
      <c r="G48" s="302"/>
      <c r="H48" s="302"/>
    </row>
    <row r="49" spans="1:8" s="26" customFormat="1" ht="20.25" customHeight="1" x14ac:dyDescent="0.25">
      <c r="A49" s="69"/>
      <c r="B49" s="302" t="s">
        <v>171</v>
      </c>
      <c r="C49" s="302"/>
      <c r="D49" s="302"/>
      <c r="E49" s="128"/>
      <c r="F49" s="302" t="s">
        <v>171</v>
      </c>
      <c r="G49" s="302"/>
      <c r="H49" s="302"/>
    </row>
    <row r="50" spans="1:8" ht="20.25" customHeight="1" x14ac:dyDescent="0.25">
      <c r="B50" s="133" t="s">
        <v>155</v>
      </c>
      <c r="C50" s="134"/>
      <c r="D50" s="133" t="s">
        <v>124</v>
      </c>
      <c r="E50" s="134"/>
      <c r="F50" s="133" t="s">
        <v>155</v>
      </c>
      <c r="G50" s="134"/>
      <c r="H50" s="133" t="s">
        <v>124</v>
      </c>
    </row>
    <row r="51" spans="1:8" ht="20.25" customHeight="1" x14ac:dyDescent="0.25">
      <c r="B51" s="299" t="s">
        <v>89</v>
      </c>
      <c r="C51" s="299"/>
      <c r="D51" s="299"/>
      <c r="E51" s="299"/>
      <c r="F51" s="299"/>
      <c r="G51" s="299"/>
      <c r="H51" s="299"/>
    </row>
    <row r="52" spans="1:8" s="26" customFormat="1" ht="20.25" customHeight="1" x14ac:dyDescent="0.25">
      <c r="A52" s="150" t="s">
        <v>13</v>
      </c>
      <c r="B52" s="27"/>
      <c r="C52" s="27"/>
      <c r="D52" s="27"/>
      <c r="E52" s="53"/>
      <c r="F52" s="151"/>
      <c r="G52" s="151"/>
      <c r="H52" s="151"/>
    </row>
    <row r="53" spans="1:8" s="26" customFormat="1" ht="20.25" customHeight="1" x14ac:dyDescent="0.25">
      <c r="A53" s="69" t="s">
        <v>43</v>
      </c>
      <c r="B53" s="27">
        <v>0</v>
      </c>
      <c r="C53" s="27"/>
      <c r="D53" s="27">
        <v>0</v>
      </c>
      <c r="E53" s="53"/>
      <c r="F53" s="27">
        <v>0</v>
      </c>
      <c r="G53" s="27"/>
      <c r="H53" s="27">
        <v>-13500</v>
      </c>
    </row>
    <row r="54" spans="1:8" s="26" customFormat="1" ht="20.25" customHeight="1" x14ac:dyDescent="0.25">
      <c r="A54" s="69" t="s">
        <v>245</v>
      </c>
      <c r="B54" s="27">
        <v>0</v>
      </c>
      <c r="C54" s="27"/>
      <c r="D54" s="27">
        <v>0</v>
      </c>
      <c r="E54" s="53"/>
      <c r="F54" s="27">
        <v>38000</v>
      </c>
      <c r="G54" s="27"/>
      <c r="H54" s="27">
        <v>25000</v>
      </c>
    </row>
    <row r="55" spans="1:8" ht="20.25" customHeight="1" x14ac:dyDescent="0.25">
      <c r="A55" s="69" t="s">
        <v>164</v>
      </c>
      <c r="B55" s="27">
        <v>-6000</v>
      </c>
      <c r="C55" s="136"/>
      <c r="D55" s="27">
        <v>0</v>
      </c>
      <c r="E55" s="136"/>
      <c r="F55" s="27">
        <v>-6000</v>
      </c>
      <c r="G55" s="138"/>
      <c r="H55" s="27">
        <v>0</v>
      </c>
    </row>
    <row r="56" spans="1:8" ht="20.25" customHeight="1" x14ac:dyDescent="0.25">
      <c r="A56" s="69" t="s">
        <v>179</v>
      </c>
      <c r="B56" s="27">
        <v>0</v>
      </c>
      <c r="C56" s="196"/>
      <c r="D56" s="27">
        <v>0</v>
      </c>
      <c r="E56" s="196"/>
      <c r="F56" s="27">
        <v>0</v>
      </c>
      <c r="G56" s="138"/>
      <c r="H56" s="27">
        <v>-330</v>
      </c>
    </row>
    <row r="57" spans="1:8" ht="20.25" customHeight="1" x14ac:dyDescent="0.25">
      <c r="A57" s="26" t="s">
        <v>165</v>
      </c>
      <c r="B57" s="27">
        <v>-33</v>
      </c>
      <c r="C57" s="182"/>
      <c r="D57" s="27">
        <v>-6500</v>
      </c>
      <c r="E57" s="182"/>
      <c r="F57" s="27">
        <v>-33</v>
      </c>
      <c r="G57" s="138"/>
      <c r="H57" s="27">
        <v>-6500</v>
      </c>
    </row>
    <row r="58" spans="1:8" s="26" customFormat="1" ht="20.25" customHeight="1" x14ac:dyDescent="0.25">
      <c r="A58" s="69" t="s">
        <v>99</v>
      </c>
      <c r="B58" s="27">
        <v>-63011</v>
      </c>
      <c r="C58" s="27"/>
      <c r="D58" s="27">
        <v>-128336</v>
      </c>
      <c r="E58" s="53"/>
      <c r="F58" s="27">
        <v>-1165</v>
      </c>
      <c r="G58" s="27"/>
      <c r="H58" s="27">
        <v>-22119</v>
      </c>
    </row>
    <row r="59" spans="1:8" s="26" customFormat="1" ht="20.25" customHeight="1" x14ac:dyDescent="0.25">
      <c r="A59" s="69" t="s">
        <v>128</v>
      </c>
      <c r="B59" s="27">
        <v>0</v>
      </c>
      <c r="C59" s="27"/>
      <c r="D59" s="27">
        <v>-909</v>
      </c>
      <c r="E59" s="53"/>
      <c r="F59" s="27">
        <v>0</v>
      </c>
      <c r="G59" s="27"/>
      <c r="H59" s="27">
        <v>0</v>
      </c>
    </row>
    <row r="60" spans="1:8" s="26" customFormat="1" ht="20.25" customHeight="1" x14ac:dyDescent="0.25">
      <c r="A60" s="69" t="s">
        <v>100</v>
      </c>
      <c r="B60" s="152">
        <v>573</v>
      </c>
      <c r="C60" s="27"/>
      <c r="D60" s="152">
        <v>327</v>
      </c>
      <c r="E60" s="53"/>
      <c r="F60" s="27">
        <v>89</v>
      </c>
      <c r="G60" s="27"/>
      <c r="H60" s="27">
        <v>0</v>
      </c>
    </row>
    <row r="61" spans="1:8" s="26" customFormat="1" ht="20.25" customHeight="1" x14ac:dyDescent="0.25">
      <c r="A61" s="26" t="s">
        <v>74</v>
      </c>
      <c r="B61" s="152">
        <v>-4485</v>
      </c>
      <c r="C61" s="152"/>
      <c r="D61" s="152">
        <v>-6042</v>
      </c>
      <c r="E61" s="129"/>
      <c r="F61" s="152">
        <v>0</v>
      </c>
      <c r="G61" s="152"/>
      <c r="H61" s="152">
        <v>0</v>
      </c>
    </row>
    <row r="62" spans="1:8" s="26" customFormat="1" ht="20.25" customHeight="1" x14ac:dyDescent="0.25">
      <c r="A62" s="69" t="s">
        <v>32</v>
      </c>
      <c r="B62" s="27">
        <v>889</v>
      </c>
      <c r="C62" s="27"/>
      <c r="D62" s="27">
        <v>201</v>
      </c>
      <c r="E62" s="53"/>
      <c r="F62" s="27">
        <v>289</v>
      </c>
      <c r="G62" s="27"/>
      <c r="H62" s="27">
        <v>298</v>
      </c>
    </row>
    <row r="63" spans="1:8" s="26" customFormat="1" ht="20.25" customHeight="1" x14ac:dyDescent="0.25">
      <c r="A63" s="69" t="s">
        <v>95</v>
      </c>
      <c r="B63" s="146">
        <v>0</v>
      </c>
      <c r="C63" s="27"/>
      <c r="D63" s="27">
        <v>536</v>
      </c>
      <c r="E63" s="53"/>
      <c r="F63" s="27">
        <v>0</v>
      </c>
      <c r="G63" s="27"/>
      <c r="H63" s="27">
        <v>20624</v>
      </c>
    </row>
    <row r="64" spans="1:8" s="153" customFormat="1" ht="20.25" customHeight="1" x14ac:dyDescent="0.25">
      <c r="A64" s="10" t="s">
        <v>96</v>
      </c>
      <c r="B64" s="145">
        <f>SUM(B53:B63)</f>
        <v>-72067</v>
      </c>
      <c r="C64" s="146"/>
      <c r="D64" s="145">
        <f>SUM(D53:D63)</f>
        <v>-140723</v>
      </c>
      <c r="E64" s="147"/>
      <c r="F64" s="145">
        <f>SUM(F53:F63)</f>
        <v>31180</v>
      </c>
      <c r="G64" s="146"/>
      <c r="H64" s="145">
        <f>SUM(H53:H63)</f>
        <v>3473</v>
      </c>
    </row>
    <row r="65" spans="1:8" s="26" customFormat="1" ht="20.25" customHeight="1" x14ac:dyDescent="0.25">
      <c r="A65" s="10"/>
      <c r="B65" s="152"/>
      <c r="C65" s="27"/>
      <c r="D65" s="152"/>
      <c r="E65" s="53"/>
      <c r="F65" s="152"/>
      <c r="G65" s="27"/>
      <c r="H65" s="152"/>
    </row>
    <row r="66" spans="1:8" s="26" customFormat="1" ht="20.25" customHeight="1" x14ac:dyDescent="0.25">
      <c r="A66" s="150" t="s">
        <v>14</v>
      </c>
      <c r="B66" s="27"/>
      <c r="C66" s="27"/>
      <c r="D66" s="27"/>
      <c r="E66" s="53"/>
      <c r="F66" s="27"/>
      <c r="G66" s="27"/>
      <c r="H66" s="27"/>
    </row>
    <row r="67" spans="1:8" s="26" customFormat="1" ht="20.25" customHeight="1" x14ac:dyDescent="0.25">
      <c r="A67" s="69" t="s">
        <v>222</v>
      </c>
    </row>
    <row r="68" spans="1:8" s="26" customFormat="1" ht="20.25" customHeight="1" x14ac:dyDescent="0.25">
      <c r="A68" s="69" t="s">
        <v>76</v>
      </c>
      <c r="B68" s="154">
        <v>-91289</v>
      </c>
      <c r="C68" s="27"/>
      <c r="D68" s="154">
        <v>-171538</v>
      </c>
      <c r="E68" s="53"/>
      <c r="F68" s="26">
        <v>-321458</v>
      </c>
      <c r="G68" s="27"/>
      <c r="H68" s="26">
        <v>-249438</v>
      </c>
    </row>
    <row r="69" spans="1:8" s="26" customFormat="1" ht="20.25" customHeight="1" x14ac:dyDescent="0.25">
      <c r="A69" s="69" t="s">
        <v>216</v>
      </c>
      <c r="B69" s="154"/>
      <c r="C69" s="27"/>
      <c r="D69" s="154"/>
    </row>
    <row r="70" spans="1:8" s="26" customFormat="1" ht="20.25" customHeight="1" x14ac:dyDescent="0.25">
      <c r="A70" s="69" t="s">
        <v>217</v>
      </c>
      <c r="B70" s="154">
        <v>-29812</v>
      </c>
      <c r="C70" s="27"/>
      <c r="D70" s="154">
        <v>-37630</v>
      </c>
      <c r="E70" s="53"/>
      <c r="F70" s="27">
        <v>-29069</v>
      </c>
      <c r="G70" s="27"/>
      <c r="H70" s="27">
        <v>-36772</v>
      </c>
    </row>
    <row r="71" spans="1:8" s="26" customFormat="1" ht="20.25" customHeight="1" x14ac:dyDescent="0.25">
      <c r="A71" s="69" t="s">
        <v>151</v>
      </c>
      <c r="B71" s="152">
        <v>0</v>
      </c>
      <c r="C71" s="27"/>
      <c r="D71" s="152">
        <v>0</v>
      </c>
      <c r="E71" s="53"/>
      <c r="F71" s="27">
        <v>0</v>
      </c>
      <c r="G71" s="27"/>
      <c r="H71" s="27">
        <v>5000</v>
      </c>
    </row>
    <row r="72" spans="1:8" s="26" customFormat="1" ht="20.25" customHeight="1" x14ac:dyDescent="0.25">
      <c r="A72" s="69" t="s">
        <v>246</v>
      </c>
      <c r="B72" s="152">
        <v>-200</v>
      </c>
      <c r="C72" s="27"/>
      <c r="D72" s="152">
        <v>-300</v>
      </c>
      <c r="E72" s="53"/>
      <c r="F72" s="27">
        <v>0</v>
      </c>
      <c r="G72" s="27"/>
      <c r="H72" s="27">
        <v>0</v>
      </c>
    </row>
    <row r="73" spans="1:8" s="26" customFormat="1" ht="20.25" customHeight="1" x14ac:dyDescent="0.25">
      <c r="A73" s="69" t="s">
        <v>110</v>
      </c>
      <c r="B73" s="154">
        <v>-65000</v>
      </c>
      <c r="C73" s="27"/>
      <c r="D73" s="154">
        <v>-51250</v>
      </c>
      <c r="E73" s="53"/>
      <c r="F73" s="152">
        <v>-40000</v>
      </c>
      <c r="G73" s="27"/>
      <c r="H73" s="152">
        <v>-26250</v>
      </c>
    </row>
    <row r="74" spans="1:8" s="26" customFormat="1" ht="20.25" customHeight="1" x14ac:dyDescent="0.25">
      <c r="A74" s="69" t="s">
        <v>180</v>
      </c>
      <c r="B74" s="154">
        <v>-6815</v>
      </c>
      <c r="C74" s="27"/>
      <c r="D74" s="154">
        <v>-27256</v>
      </c>
      <c r="E74" s="53"/>
      <c r="F74" s="152">
        <v>-6815</v>
      </c>
      <c r="G74" s="27"/>
      <c r="H74" s="152">
        <v>-27256</v>
      </c>
    </row>
    <row r="75" spans="1:8" s="26" customFormat="1" ht="20.25" customHeight="1" x14ac:dyDescent="0.25">
      <c r="A75" s="69" t="s">
        <v>181</v>
      </c>
      <c r="B75" s="154">
        <v>0</v>
      </c>
      <c r="C75" s="27"/>
      <c r="D75" s="154">
        <v>-16287</v>
      </c>
      <c r="E75" s="53"/>
      <c r="F75" s="152">
        <v>0</v>
      </c>
      <c r="G75" s="27"/>
      <c r="H75" s="152">
        <v>0</v>
      </c>
    </row>
    <row r="76" spans="1:8" s="26" customFormat="1" ht="20.25" customHeight="1" x14ac:dyDescent="0.25">
      <c r="A76" s="69" t="s">
        <v>223</v>
      </c>
      <c r="B76" s="154"/>
      <c r="C76" s="27"/>
      <c r="D76" s="154"/>
      <c r="E76" s="53"/>
      <c r="F76" s="152"/>
      <c r="G76" s="27"/>
      <c r="H76" s="152"/>
    </row>
    <row r="77" spans="1:8" s="26" customFormat="1" ht="20.25" customHeight="1" x14ac:dyDescent="0.25">
      <c r="A77" s="69" t="s">
        <v>224</v>
      </c>
      <c r="B77" s="154">
        <v>0</v>
      </c>
      <c r="C77" s="27"/>
      <c r="D77" s="154">
        <v>253</v>
      </c>
      <c r="E77" s="53"/>
      <c r="F77" s="152">
        <v>0</v>
      </c>
      <c r="G77" s="27"/>
      <c r="H77" s="152">
        <v>0</v>
      </c>
    </row>
    <row r="78" spans="1:8" s="26" customFormat="1" ht="20.25" customHeight="1" x14ac:dyDescent="0.25">
      <c r="A78" s="155" t="s">
        <v>41</v>
      </c>
      <c r="B78" s="154">
        <v>-97864</v>
      </c>
      <c r="C78" s="27"/>
      <c r="D78" s="154">
        <v>-93521</v>
      </c>
      <c r="E78" s="53"/>
      <c r="F78" s="27">
        <v>-78909</v>
      </c>
      <c r="G78" s="27"/>
      <c r="H78" s="27">
        <v>-78126</v>
      </c>
    </row>
    <row r="79" spans="1:8" s="26" customFormat="1" ht="20.25" customHeight="1" x14ac:dyDescent="0.25">
      <c r="A79" s="69" t="s">
        <v>40</v>
      </c>
      <c r="B79" s="154">
        <v>-4340</v>
      </c>
      <c r="C79" s="27"/>
      <c r="D79" s="154">
        <v>-3019</v>
      </c>
      <c r="E79" s="53"/>
      <c r="F79" s="27">
        <v>-1648</v>
      </c>
      <c r="G79" s="27"/>
      <c r="H79" s="27">
        <v>-1728</v>
      </c>
    </row>
    <row r="80" spans="1:8" s="153" customFormat="1" ht="20.25" customHeight="1" x14ac:dyDescent="0.25">
      <c r="A80" s="149" t="s">
        <v>239</v>
      </c>
      <c r="B80" s="156">
        <f>SUM(B68:B79)</f>
        <v>-295320</v>
      </c>
      <c r="C80" s="146"/>
      <c r="D80" s="156">
        <f>SUM(D68:D79)</f>
        <v>-400548</v>
      </c>
      <c r="E80" s="147"/>
      <c r="F80" s="156">
        <f>SUM(F68:F79)</f>
        <v>-477899</v>
      </c>
      <c r="G80" s="147"/>
      <c r="H80" s="156">
        <f>SUM(H68:H79)</f>
        <v>-414570</v>
      </c>
    </row>
    <row r="81" spans="1:8" s="153" customFormat="1" ht="20.25" customHeight="1" x14ac:dyDescent="0.25">
      <c r="A81" s="131" t="s">
        <v>101</v>
      </c>
      <c r="B81" s="157"/>
      <c r="C81" s="146"/>
      <c r="D81" s="157"/>
      <c r="E81" s="147"/>
      <c r="F81" s="157"/>
      <c r="G81" s="147"/>
      <c r="H81" s="157"/>
    </row>
    <row r="82" spans="1:8" s="153" customFormat="1" ht="20.25" customHeight="1" x14ac:dyDescent="0.25">
      <c r="A82" s="131" t="s">
        <v>102</v>
      </c>
      <c r="B82" s="129">
        <f>B80+B64+B40</f>
        <v>-64768</v>
      </c>
      <c r="C82" s="152"/>
      <c r="D82" s="129">
        <f>D80+D64+D40</f>
        <v>19392</v>
      </c>
      <c r="E82" s="129">
        <v>-3999</v>
      </c>
      <c r="F82" s="129">
        <f>F80+F64+F40</f>
        <v>-30536</v>
      </c>
      <c r="G82" s="129"/>
      <c r="H82" s="129">
        <f>H80+H64+H40</f>
        <v>5307</v>
      </c>
    </row>
    <row r="83" spans="1:8" s="153" customFormat="1" ht="20.25" customHeight="1" x14ac:dyDescent="0.25">
      <c r="A83" s="131" t="s">
        <v>247</v>
      </c>
      <c r="B83" s="158">
        <f>'SI-5'!D31</f>
        <v>-3713</v>
      </c>
      <c r="C83" s="27"/>
      <c r="D83" s="158">
        <f>'SI-5'!F31</f>
        <v>-1439</v>
      </c>
      <c r="E83" s="53"/>
      <c r="F83" s="158">
        <f>'SI-5'!H31</f>
        <v>0</v>
      </c>
      <c r="G83" s="53"/>
      <c r="H83" s="158">
        <f>'SI-5'!J31</f>
        <v>0</v>
      </c>
    </row>
    <row r="84" spans="1:8" s="26" customFormat="1" ht="20.25" customHeight="1" x14ac:dyDescent="0.25">
      <c r="A84" s="10" t="s">
        <v>97</v>
      </c>
      <c r="B84" s="159">
        <f>SUM(B82:B83)</f>
        <v>-68481</v>
      </c>
      <c r="C84" s="147"/>
      <c r="D84" s="159">
        <f>SUM(D82:D83)</f>
        <v>17953</v>
      </c>
      <c r="E84" s="147"/>
      <c r="F84" s="159">
        <f>SUM(F82:F83)</f>
        <v>-30536</v>
      </c>
      <c r="G84" s="146"/>
      <c r="H84" s="159">
        <f>SUM(H82:H83)</f>
        <v>5307</v>
      </c>
    </row>
    <row r="85" spans="1:8" s="26" customFormat="1" ht="20.25" customHeight="1" x14ac:dyDescent="0.25">
      <c r="A85" s="69" t="s">
        <v>214</v>
      </c>
      <c r="B85" s="141">
        <f>'BS-2-3'!F12</f>
        <v>157595</v>
      </c>
      <c r="C85" s="129"/>
      <c r="D85" s="141">
        <v>190167</v>
      </c>
      <c r="E85" s="129"/>
      <c r="F85" s="141">
        <f>'BS-2-3'!J12</f>
        <v>43079</v>
      </c>
      <c r="G85" s="152"/>
      <c r="H85" s="141">
        <v>43551</v>
      </c>
    </row>
    <row r="86" spans="1:8" s="153" customFormat="1" ht="20.25" customHeight="1" thickBot="1" x14ac:dyDescent="0.3">
      <c r="A86" s="149" t="s">
        <v>215</v>
      </c>
      <c r="B86" s="160">
        <f>SUM(B84:B85)</f>
        <v>89114</v>
      </c>
      <c r="C86" s="147"/>
      <c r="D86" s="160">
        <f>SUM(D84:D85)</f>
        <v>208120</v>
      </c>
      <c r="E86" s="147"/>
      <c r="F86" s="161">
        <f>SUM(F84:F85)</f>
        <v>12543</v>
      </c>
      <c r="G86" s="162"/>
      <c r="H86" s="161">
        <f>SUM(H84:H85)</f>
        <v>48858</v>
      </c>
    </row>
    <row r="87" spans="1:8" s="26" customFormat="1" ht="20.25" customHeight="1" thickTop="1" x14ac:dyDescent="0.25">
      <c r="A87" s="149"/>
      <c r="B87" s="129"/>
      <c r="C87" s="53"/>
      <c r="D87" s="129"/>
      <c r="E87" s="53"/>
      <c r="F87" s="129"/>
      <c r="G87" s="53"/>
      <c r="H87" s="129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8:D8"/>
    <mergeCell ref="F8:H8"/>
    <mergeCell ref="B10:H10"/>
    <mergeCell ref="B5:D5"/>
    <mergeCell ref="F5:H5"/>
    <mergeCell ref="B6:D6"/>
    <mergeCell ref="F6:H6"/>
    <mergeCell ref="B7:D7"/>
    <mergeCell ref="F7:H7"/>
    <mergeCell ref="B51:H51"/>
    <mergeCell ref="B46:D46"/>
    <mergeCell ref="F46:H46"/>
    <mergeCell ref="B47:D47"/>
    <mergeCell ref="F47:H47"/>
    <mergeCell ref="B49:D49"/>
    <mergeCell ref="F49:H49"/>
    <mergeCell ref="B48:D48"/>
    <mergeCell ref="F48:H48"/>
  </mergeCells>
  <phoneticPr fontId="0" type="noConversion"/>
  <pageMargins left="0.7" right="0.7" top="0.48" bottom="0.5" header="0.5" footer="0.5"/>
  <pageSetup paperSize="9" scale="74" firstPageNumber="8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'SCE-7'!Print_Area</vt:lpstr>
      <vt:lpstr>'SCF-8-9'!Print_Area</vt:lpstr>
      <vt:lpstr>'SI-4'!Print_Area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Phanita, Aphimonbuth</cp:lastModifiedBy>
  <cp:lastPrinted>2019-08-09T02:26:05Z</cp:lastPrinted>
  <dcterms:created xsi:type="dcterms:W3CDTF">2001-07-23T03:17:52Z</dcterms:created>
  <dcterms:modified xsi:type="dcterms:W3CDTF">2019-08-13T02:35:20Z</dcterms:modified>
</cp:coreProperties>
</file>